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OPĆI DIO" sheetId="3" r:id="rId1"/>
    <sheet name="RAČUN PRIHODA I RASHODA" sheetId="4" r:id="rId2"/>
    <sheet name="POSEBNI DIO PRIHODI" sheetId="5" r:id="rId3"/>
    <sheet name="POSEBNI DIO RASHODI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6" l="1"/>
  <c r="F125" i="6"/>
  <c r="G125" i="6"/>
  <c r="H125" i="6"/>
  <c r="D125" i="6"/>
  <c r="J69" i="6"/>
  <c r="I69" i="6"/>
  <c r="K14" i="6"/>
  <c r="K16" i="6"/>
  <c r="K17" i="6"/>
  <c r="K19" i="6"/>
  <c r="K20" i="6"/>
  <c r="K21" i="6"/>
  <c r="K22" i="6"/>
  <c r="K23" i="6"/>
  <c r="K30" i="6"/>
  <c r="K31" i="6"/>
  <c r="K32" i="6"/>
  <c r="K33" i="6"/>
  <c r="K35" i="6"/>
  <c r="K36" i="6"/>
  <c r="K37" i="6"/>
  <c r="K38" i="6"/>
  <c r="K39" i="6"/>
  <c r="K40" i="6"/>
  <c r="K41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2" i="6"/>
  <c r="K64" i="6"/>
  <c r="K65" i="6"/>
  <c r="K66" i="6"/>
  <c r="K67" i="6"/>
  <c r="K68" i="6"/>
  <c r="K74" i="6"/>
  <c r="K100" i="6"/>
  <c r="K110" i="6"/>
  <c r="K111" i="6"/>
  <c r="K114" i="6"/>
  <c r="K119" i="6"/>
  <c r="K123" i="6"/>
  <c r="K129" i="6"/>
  <c r="K135" i="6"/>
  <c r="J14" i="6"/>
  <c r="J16" i="6"/>
  <c r="J17" i="6"/>
  <c r="J19" i="6"/>
  <c r="J20" i="6"/>
  <c r="J21" i="6"/>
  <c r="J22" i="6"/>
  <c r="J23" i="6"/>
  <c r="J30" i="6"/>
  <c r="J31" i="6"/>
  <c r="J32" i="6"/>
  <c r="J33" i="6"/>
  <c r="J35" i="6"/>
  <c r="J36" i="6"/>
  <c r="J37" i="6"/>
  <c r="J38" i="6"/>
  <c r="J39" i="6"/>
  <c r="J40" i="6"/>
  <c r="J41" i="6"/>
  <c r="J43" i="6"/>
  <c r="J44" i="6"/>
  <c r="J45" i="6"/>
  <c r="J46" i="6"/>
  <c r="J47" i="6"/>
  <c r="J48" i="6"/>
  <c r="J49" i="6"/>
  <c r="J50" i="6"/>
  <c r="J51" i="6"/>
  <c r="J53" i="6"/>
  <c r="J54" i="6"/>
  <c r="J55" i="6"/>
  <c r="J56" i="6"/>
  <c r="J57" i="6"/>
  <c r="J58" i="6"/>
  <c r="J59" i="6"/>
  <c r="J62" i="6"/>
  <c r="J64" i="6"/>
  <c r="J65" i="6"/>
  <c r="J66" i="6"/>
  <c r="J67" i="6"/>
  <c r="J68" i="6"/>
  <c r="J74" i="6"/>
  <c r="J97" i="6"/>
  <c r="J100" i="6"/>
  <c r="J110" i="6"/>
  <c r="J111" i="6"/>
  <c r="J114" i="6"/>
  <c r="J122" i="6"/>
  <c r="J123" i="6"/>
  <c r="J135" i="6"/>
  <c r="J138" i="6"/>
  <c r="K12" i="5"/>
  <c r="K15" i="5"/>
  <c r="K17" i="5"/>
  <c r="K25" i="5"/>
  <c r="K31" i="5"/>
  <c r="K32" i="5"/>
  <c r="K45" i="5"/>
  <c r="J12" i="5"/>
  <c r="J13" i="5"/>
  <c r="J15" i="5"/>
  <c r="J17" i="5"/>
  <c r="J18" i="5"/>
  <c r="J25" i="5"/>
  <c r="J31" i="5"/>
  <c r="J32" i="5"/>
  <c r="J45" i="5"/>
  <c r="O38" i="4"/>
  <c r="O42" i="4"/>
  <c r="O43" i="4"/>
  <c r="O46" i="4"/>
  <c r="O47" i="4"/>
  <c r="O48" i="4"/>
  <c r="O51" i="4"/>
  <c r="O54" i="4"/>
  <c r="O56" i="4"/>
  <c r="O57" i="4"/>
  <c r="O58" i="4"/>
  <c r="O60" i="4"/>
  <c r="O62" i="4"/>
  <c r="O63" i="4"/>
  <c r="O66" i="4"/>
  <c r="O71" i="4"/>
  <c r="O72" i="4"/>
  <c r="O76" i="4"/>
  <c r="O77" i="4"/>
  <c r="N38" i="4"/>
  <c r="N42" i="4"/>
  <c r="N43" i="4"/>
  <c r="N47" i="4"/>
  <c r="N48" i="4"/>
  <c r="N51" i="4"/>
  <c r="N54" i="4"/>
  <c r="N56" i="4"/>
  <c r="N57" i="4"/>
  <c r="N58" i="4"/>
  <c r="N60" i="4"/>
  <c r="N62" i="4"/>
  <c r="N63" i="4"/>
  <c r="N66" i="4"/>
  <c r="N68" i="4"/>
  <c r="N71" i="4"/>
  <c r="N72" i="4"/>
  <c r="N76" i="4"/>
  <c r="N77" i="4"/>
  <c r="O14" i="4"/>
  <c r="O17" i="4"/>
  <c r="O20" i="4"/>
  <c r="O23" i="4"/>
  <c r="O26" i="4"/>
  <c r="O27" i="4"/>
  <c r="O30" i="4"/>
  <c r="N14" i="4"/>
  <c r="N17" i="4"/>
  <c r="N23" i="4"/>
  <c r="N26" i="4"/>
  <c r="N27" i="4"/>
  <c r="N30" i="4"/>
  <c r="N31" i="4"/>
  <c r="L31" i="3"/>
  <c r="L15" i="3"/>
  <c r="L11" i="3"/>
  <c r="G11" i="3"/>
  <c r="G10" i="3" s="1"/>
  <c r="G13" i="3"/>
  <c r="G24" i="3"/>
  <c r="I14" i="3"/>
  <c r="J14" i="3"/>
  <c r="H14" i="3"/>
  <c r="L14" i="3" s="1"/>
  <c r="I35" i="6"/>
  <c r="I14" i="6"/>
  <c r="I16" i="6"/>
  <c r="I17" i="6"/>
  <c r="I19" i="6"/>
  <c r="I20" i="6"/>
  <c r="I21" i="6"/>
  <c r="I22" i="6"/>
  <c r="I23" i="6"/>
  <c r="I30" i="6"/>
  <c r="I31" i="6"/>
  <c r="I32" i="6"/>
  <c r="I33" i="6"/>
  <c r="I36" i="6"/>
  <c r="I37" i="6"/>
  <c r="I38" i="6"/>
  <c r="I39" i="6"/>
  <c r="I40" i="6"/>
  <c r="I41" i="6"/>
  <c r="I43" i="6"/>
  <c r="I44" i="6"/>
  <c r="I45" i="6"/>
  <c r="I46" i="6"/>
  <c r="I47" i="6"/>
  <c r="I48" i="6"/>
  <c r="I49" i="6"/>
  <c r="I50" i="6"/>
  <c r="I51" i="6"/>
  <c r="I53" i="6"/>
  <c r="I54" i="6"/>
  <c r="I55" i="6"/>
  <c r="I56" i="6"/>
  <c r="I57" i="6"/>
  <c r="I58" i="6"/>
  <c r="I59" i="6"/>
  <c r="I62" i="6"/>
  <c r="I64" i="6"/>
  <c r="I65" i="6"/>
  <c r="I66" i="6"/>
  <c r="I67" i="6"/>
  <c r="I68" i="6"/>
  <c r="I74" i="6"/>
  <c r="I97" i="6"/>
  <c r="I100" i="6"/>
  <c r="I110" i="6"/>
  <c r="I111" i="6"/>
  <c r="I114" i="6"/>
  <c r="I122" i="6"/>
  <c r="I123" i="6"/>
  <c r="I135" i="6"/>
  <c r="D154" i="6"/>
  <c r="D153" i="6" s="1"/>
  <c r="D150" i="6"/>
  <c r="D149" i="6" s="1"/>
  <c r="D146" i="6"/>
  <c r="D143" i="6"/>
  <c r="D137" i="6"/>
  <c r="D136" i="6" s="1"/>
  <c r="D127" i="6"/>
  <c r="D126" i="6" s="1"/>
  <c r="D121" i="6"/>
  <c r="D120" i="6" s="1"/>
  <c r="D118" i="6"/>
  <c r="D117" i="6" s="1"/>
  <c r="D113" i="6"/>
  <c r="D112" i="6" s="1"/>
  <c r="D109" i="6"/>
  <c r="D108" i="6" s="1"/>
  <c r="D105" i="6"/>
  <c r="D102" i="6"/>
  <c r="D99" i="6"/>
  <c r="D98" i="6" s="1"/>
  <c r="D71" i="6"/>
  <c r="D70" i="6" s="1"/>
  <c r="D29" i="6"/>
  <c r="D25" i="6"/>
  <c r="D24" i="6" s="1"/>
  <c r="D13" i="6"/>
  <c r="D12" i="6" s="1"/>
  <c r="E154" i="6"/>
  <c r="E153" i="6" s="1"/>
  <c r="E150" i="6"/>
  <c r="E149" i="6" s="1"/>
  <c r="E146" i="6"/>
  <c r="E145" i="6" s="1"/>
  <c r="E143" i="6"/>
  <c r="E142" i="6" s="1"/>
  <c r="E137" i="6"/>
  <c r="E136" i="6" s="1"/>
  <c r="E127" i="6"/>
  <c r="E126" i="6" s="1"/>
  <c r="E121" i="6"/>
  <c r="E120" i="6" s="1"/>
  <c r="E118" i="6"/>
  <c r="E117" i="6" s="1"/>
  <c r="E113" i="6"/>
  <c r="E112" i="6" s="1"/>
  <c r="E109" i="6"/>
  <c r="E108" i="6" s="1"/>
  <c r="E105" i="6"/>
  <c r="E104" i="6" s="1"/>
  <c r="E102" i="6"/>
  <c r="E101" i="6" s="1"/>
  <c r="E99" i="6"/>
  <c r="E98" i="6" s="1"/>
  <c r="E71" i="6"/>
  <c r="E70" i="6" s="1"/>
  <c r="E29" i="6"/>
  <c r="E28" i="6" s="1"/>
  <c r="E25" i="6"/>
  <c r="E24" i="6" s="1"/>
  <c r="E13" i="6"/>
  <c r="E12" i="6" s="1"/>
  <c r="K46" i="5"/>
  <c r="I12" i="5"/>
  <c r="I13" i="5"/>
  <c r="I15" i="5"/>
  <c r="I17" i="5"/>
  <c r="I18" i="5"/>
  <c r="I25" i="5"/>
  <c r="I31" i="5"/>
  <c r="I32" i="5"/>
  <c r="I45" i="5"/>
  <c r="E43" i="5"/>
  <c r="E42" i="5" s="1"/>
  <c r="E40" i="5"/>
  <c r="E39" i="5"/>
  <c r="E37" i="5"/>
  <c r="E36" i="5" s="1"/>
  <c r="E34" i="5"/>
  <c r="E33" i="5" s="1"/>
  <c r="E30" i="5"/>
  <c r="E29" i="5" s="1"/>
  <c r="E27" i="5"/>
  <c r="E26" i="5" s="1"/>
  <c r="E24" i="5"/>
  <c r="E23" i="5" s="1"/>
  <c r="E20" i="5"/>
  <c r="E19" i="5" s="1"/>
  <c r="E11" i="5"/>
  <c r="E10" i="5" s="1"/>
  <c r="H75" i="4"/>
  <c r="H74" i="4" s="1"/>
  <c r="H73" i="4" s="1"/>
  <c r="H61" i="4"/>
  <c r="L61" i="4" s="1"/>
  <c r="H59" i="4"/>
  <c r="H53" i="4"/>
  <c r="L53" i="4" s="1"/>
  <c r="H52" i="4"/>
  <c r="H50" i="4"/>
  <c r="L50" i="4" s="1"/>
  <c r="H46" i="4"/>
  <c r="H45" i="4" s="1"/>
  <c r="H40" i="4"/>
  <c r="H39" i="4" s="1"/>
  <c r="H70" i="4"/>
  <c r="H69" i="4" s="1"/>
  <c r="H65" i="4"/>
  <c r="H41" i="4"/>
  <c r="H37" i="4"/>
  <c r="L38" i="4"/>
  <c r="L42" i="4"/>
  <c r="L43" i="4"/>
  <c r="L47" i="4"/>
  <c r="L48" i="4"/>
  <c r="L51" i="4"/>
  <c r="L54" i="4"/>
  <c r="L56" i="4"/>
  <c r="L57" i="4"/>
  <c r="L58" i="4"/>
  <c r="L60" i="4"/>
  <c r="L62" i="4"/>
  <c r="L63" i="4"/>
  <c r="L64" i="4"/>
  <c r="L66" i="4"/>
  <c r="L67" i="4"/>
  <c r="L68" i="4"/>
  <c r="L71" i="4"/>
  <c r="L72" i="4"/>
  <c r="L76" i="4"/>
  <c r="L77" i="4"/>
  <c r="H20" i="4"/>
  <c r="H19" i="4" s="1"/>
  <c r="H18" i="4" s="1"/>
  <c r="H29" i="4"/>
  <c r="H28" i="4" s="1"/>
  <c r="H24" i="4"/>
  <c r="H25" i="4"/>
  <c r="H22" i="4"/>
  <c r="H21" i="4" s="1"/>
  <c r="H16" i="4"/>
  <c r="H15" i="4" s="1"/>
  <c r="H13" i="4"/>
  <c r="H12" i="4" s="1"/>
  <c r="K32" i="3"/>
  <c r="K31" i="3"/>
  <c r="K15" i="3"/>
  <c r="L14" i="4"/>
  <c r="L17" i="4"/>
  <c r="L23" i="4"/>
  <c r="L26" i="4"/>
  <c r="L27" i="4"/>
  <c r="L30" i="4"/>
  <c r="L31" i="4"/>
  <c r="K75" i="4"/>
  <c r="K74" i="4" s="1"/>
  <c r="K73" i="4" s="1"/>
  <c r="K70" i="4"/>
  <c r="K69" i="4" s="1"/>
  <c r="K67" i="4"/>
  <c r="K65" i="4" s="1"/>
  <c r="K64" i="4"/>
  <c r="K61" i="4"/>
  <c r="K59" i="4"/>
  <c r="K53" i="4"/>
  <c r="K52" i="4"/>
  <c r="K50" i="4"/>
  <c r="K45" i="4"/>
  <c r="K41" i="4"/>
  <c r="K40" i="4"/>
  <c r="K39" i="4" s="1"/>
  <c r="K37" i="4"/>
  <c r="J75" i="4"/>
  <c r="J74" i="4" s="1"/>
  <c r="J73" i="4" s="1"/>
  <c r="J70" i="4"/>
  <c r="J69" i="4" s="1"/>
  <c r="J67" i="4"/>
  <c r="J65" i="4" s="1"/>
  <c r="J64" i="4"/>
  <c r="J61" i="4"/>
  <c r="J59" i="4"/>
  <c r="J53" i="4"/>
  <c r="J52" i="4"/>
  <c r="J50" i="4"/>
  <c r="J45" i="4"/>
  <c r="J41" i="4"/>
  <c r="J40" i="4"/>
  <c r="J39" i="4" s="1"/>
  <c r="J37" i="4"/>
  <c r="I50" i="4"/>
  <c r="I64" i="4"/>
  <c r="N64" i="4" s="1"/>
  <c r="I59" i="4"/>
  <c r="I53" i="4"/>
  <c r="I40" i="4"/>
  <c r="G40" i="4"/>
  <c r="K29" i="4"/>
  <c r="K28" i="4" s="1"/>
  <c r="K25" i="4"/>
  <c r="K24" i="4"/>
  <c r="K22" i="4"/>
  <c r="K21" i="4" s="1"/>
  <c r="K19" i="4"/>
  <c r="K18" i="4" s="1"/>
  <c r="K16" i="4"/>
  <c r="K15" i="4" s="1"/>
  <c r="K13" i="4"/>
  <c r="K12" i="4" s="1"/>
  <c r="J29" i="4"/>
  <c r="J28" i="4" s="1"/>
  <c r="J25" i="4"/>
  <c r="J24" i="4"/>
  <c r="J22" i="4"/>
  <c r="J21" i="4" s="1"/>
  <c r="J19" i="4"/>
  <c r="J18" i="4" s="1"/>
  <c r="J16" i="4"/>
  <c r="J15" i="4" s="1"/>
  <c r="J13" i="4"/>
  <c r="J12" i="4" s="1"/>
  <c r="G20" i="4"/>
  <c r="I24" i="3"/>
  <c r="J24" i="3"/>
  <c r="I13" i="3"/>
  <c r="J13" i="3"/>
  <c r="I10" i="3"/>
  <c r="M10" i="3" s="1"/>
  <c r="J10" i="3"/>
  <c r="F14" i="3"/>
  <c r="K14" i="3" s="1"/>
  <c r="H154" i="6"/>
  <c r="H153" i="6" s="1"/>
  <c r="G154" i="6"/>
  <c r="G153" i="6" s="1"/>
  <c r="F154" i="6"/>
  <c r="F153" i="6" s="1"/>
  <c r="G150" i="6"/>
  <c r="G149" i="6" s="1"/>
  <c r="F150" i="6"/>
  <c r="F149" i="6" s="1"/>
  <c r="H146" i="6"/>
  <c r="H145" i="6" s="1"/>
  <c r="G146" i="6"/>
  <c r="G145" i="6" s="1"/>
  <c r="F146" i="6"/>
  <c r="F145" i="6" s="1"/>
  <c r="H143" i="6"/>
  <c r="H142" i="6" s="1"/>
  <c r="G143" i="6"/>
  <c r="G142" i="6" s="1"/>
  <c r="F143" i="6"/>
  <c r="F142" i="6" s="1"/>
  <c r="H137" i="6"/>
  <c r="H136" i="6" s="1"/>
  <c r="G137" i="6"/>
  <c r="G136" i="6" s="1"/>
  <c r="F137" i="6"/>
  <c r="F136" i="6" s="1"/>
  <c r="H127" i="6"/>
  <c r="G127" i="6"/>
  <c r="G126" i="6" s="1"/>
  <c r="F127" i="6"/>
  <c r="F126" i="6" s="1"/>
  <c r="H121" i="6"/>
  <c r="H120" i="6" s="1"/>
  <c r="G121" i="6"/>
  <c r="G120" i="6" s="1"/>
  <c r="F121" i="6"/>
  <c r="F120" i="6" s="1"/>
  <c r="H118" i="6"/>
  <c r="H117" i="6" s="1"/>
  <c r="G118" i="6"/>
  <c r="F118" i="6"/>
  <c r="F117" i="6" s="1"/>
  <c r="H113" i="6"/>
  <c r="G113" i="6"/>
  <c r="F113" i="6"/>
  <c r="F112" i="6" s="1"/>
  <c r="H109" i="6"/>
  <c r="G109" i="6"/>
  <c r="G108" i="6" s="1"/>
  <c r="F109" i="6"/>
  <c r="F108" i="6" s="1"/>
  <c r="H105" i="6"/>
  <c r="H104" i="6" s="1"/>
  <c r="G105" i="6"/>
  <c r="G104" i="6" s="1"/>
  <c r="F105" i="6"/>
  <c r="F104" i="6" s="1"/>
  <c r="H102" i="6"/>
  <c r="H101" i="6" s="1"/>
  <c r="G102" i="6"/>
  <c r="G101" i="6" s="1"/>
  <c r="F102" i="6"/>
  <c r="F101" i="6" s="1"/>
  <c r="H99" i="6"/>
  <c r="G99" i="6"/>
  <c r="F99" i="6"/>
  <c r="F98" i="6" s="1"/>
  <c r="H71" i="6"/>
  <c r="G71" i="6"/>
  <c r="F71" i="6"/>
  <c r="F70" i="6" s="1"/>
  <c r="J70" i="6" s="1"/>
  <c r="H29" i="6"/>
  <c r="G29" i="6"/>
  <c r="F29" i="6"/>
  <c r="H25" i="6"/>
  <c r="H24" i="6" s="1"/>
  <c r="G25" i="6"/>
  <c r="G24" i="6" s="1"/>
  <c r="F25" i="6"/>
  <c r="F24" i="6" s="1"/>
  <c r="H13" i="6"/>
  <c r="H12" i="6" s="1"/>
  <c r="G13" i="6"/>
  <c r="G12" i="6" s="1"/>
  <c r="F13" i="6"/>
  <c r="H43" i="5"/>
  <c r="H42" i="5" s="1"/>
  <c r="G43" i="5"/>
  <c r="G42" i="5" s="1"/>
  <c r="F43" i="5"/>
  <c r="D43" i="5"/>
  <c r="H40" i="5"/>
  <c r="H39" i="5" s="1"/>
  <c r="G40" i="5"/>
  <c r="G39" i="5" s="1"/>
  <c r="F40" i="5"/>
  <c r="F39" i="5" s="1"/>
  <c r="D40" i="5"/>
  <c r="D39" i="5" s="1"/>
  <c r="H37" i="5"/>
  <c r="H36" i="5" s="1"/>
  <c r="G37" i="5"/>
  <c r="G36" i="5" s="1"/>
  <c r="F37" i="5"/>
  <c r="F36" i="5" s="1"/>
  <c r="D37" i="5"/>
  <c r="D36" i="5" s="1"/>
  <c r="H34" i="5"/>
  <c r="H33" i="5" s="1"/>
  <c r="G34" i="5"/>
  <c r="G33" i="5" s="1"/>
  <c r="F34" i="5"/>
  <c r="F33" i="5" s="1"/>
  <c r="D34" i="5"/>
  <c r="D33" i="5" s="1"/>
  <c r="H30" i="5"/>
  <c r="G30" i="5"/>
  <c r="K30" i="5" s="1"/>
  <c r="F30" i="5"/>
  <c r="J30" i="5" s="1"/>
  <c r="D30" i="5"/>
  <c r="D29" i="5" s="1"/>
  <c r="H27" i="5"/>
  <c r="H26" i="5" s="1"/>
  <c r="G27" i="5"/>
  <c r="G26" i="5" s="1"/>
  <c r="F27" i="5"/>
  <c r="F26" i="5" s="1"/>
  <c r="D27" i="5"/>
  <c r="D26" i="5" s="1"/>
  <c r="H24" i="5"/>
  <c r="G24" i="5"/>
  <c r="F24" i="5"/>
  <c r="F23" i="5" s="1"/>
  <c r="D24" i="5"/>
  <c r="D23" i="5" s="1"/>
  <c r="H20" i="5"/>
  <c r="H19" i="5" s="1"/>
  <c r="G20" i="5"/>
  <c r="G19" i="5" s="1"/>
  <c r="F20" i="5"/>
  <c r="F19" i="5" s="1"/>
  <c r="D20" i="5"/>
  <c r="D19" i="5" s="1"/>
  <c r="H11" i="5"/>
  <c r="G11" i="5"/>
  <c r="F11" i="5"/>
  <c r="F10" i="5" s="1"/>
  <c r="J10" i="5" s="1"/>
  <c r="D11" i="5"/>
  <c r="H24" i="3"/>
  <c r="F24" i="3"/>
  <c r="H10" i="3"/>
  <c r="L10" i="3" s="1"/>
  <c r="F10" i="3"/>
  <c r="J112" i="6" l="1"/>
  <c r="L40" i="4"/>
  <c r="N40" i="4"/>
  <c r="K126" i="6"/>
  <c r="J120" i="6"/>
  <c r="J98" i="6"/>
  <c r="J126" i="6"/>
  <c r="N59" i="4"/>
  <c r="I43" i="5"/>
  <c r="J43" i="5"/>
  <c r="J29" i="6"/>
  <c r="J108" i="6"/>
  <c r="K108" i="6"/>
  <c r="K99" i="6"/>
  <c r="K113" i="6"/>
  <c r="E148" i="6"/>
  <c r="K71" i="6"/>
  <c r="J13" i="6"/>
  <c r="J136" i="6"/>
  <c r="K118" i="6"/>
  <c r="J127" i="6"/>
  <c r="K29" i="6"/>
  <c r="K120" i="6"/>
  <c r="K127" i="6"/>
  <c r="J109" i="6"/>
  <c r="K109" i="6"/>
  <c r="K121" i="6"/>
  <c r="J99" i="6"/>
  <c r="J121" i="6"/>
  <c r="K13" i="6"/>
  <c r="J71" i="6"/>
  <c r="J137" i="6"/>
  <c r="J113" i="6"/>
  <c r="K24" i="5"/>
  <c r="K11" i="5"/>
  <c r="J23" i="5"/>
  <c r="J24" i="5"/>
  <c r="K43" i="5"/>
  <c r="J11" i="5"/>
  <c r="L20" i="4"/>
  <c r="N50" i="4"/>
  <c r="N53" i="4"/>
  <c r="O50" i="4"/>
  <c r="O53" i="4"/>
  <c r="O64" i="4"/>
  <c r="O59" i="4"/>
  <c r="N46" i="4"/>
  <c r="H49" i="4"/>
  <c r="L46" i="4"/>
  <c r="N20" i="4"/>
  <c r="O40" i="4"/>
  <c r="L13" i="3"/>
  <c r="I29" i="5"/>
  <c r="I23" i="5"/>
  <c r="H55" i="4"/>
  <c r="L52" i="4"/>
  <c r="G16" i="3"/>
  <c r="K11" i="3"/>
  <c r="J16" i="3"/>
  <c r="L59" i="4"/>
  <c r="G148" i="6"/>
  <c r="K10" i="3"/>
  <c r="I11" i="5"/>
  <c r="I30" i="5"/>
  <c r="I24" i="5"/>
  <c r="E116" i="6"/>
  <c r="F148" i="6"/>
  <c r="D148" i="6"/>
  <c r="D116" i="6"/>
  <c r="H116" i="6"/>
  <c r="F116" i="6"/>
  <c r="E27" i="6"/>
  <c r="I126" i="6"/>
  <c r="I108" i="6"/>
  <c r="I98" i="6"/>
  <c r="I99" i="6"/>
  <c r="I13" i="6"/>
  <c r="I113" i="6"/>
  <c r="I70" i="6"/>
  <c r="I29" i="6"/>
  <c r="I112" i="6"/>
  <c r="I109" i="6"/>
  <c r="I127" i="6"/>
  <c r="E11" i="6"/>
  <c r="I121" i="6"/>
  <c r="I71" i="6"/>
  <c r="I12" i="6"/>
  <c r="I120" i="6"/>
  <c r="D28" i="6"/>
  <c r="D27" i="6" s="1"/>
  <c r="D11" i="6"/>
  <c r="E9" i="5"/>
  <c r="H36" i="4"/>
  <c r="H11" i="4"/>
  <c r="I16" i="3"/>
  <c r="I25" i="3" s="1"/>
  <c r="K49" i="4"/>
  <c r="J49" i="4"/>
  <c r="K36" i="4"/>
  <c r="K55" i="4"/>
  <c r="J11" i="4"/>
  <c r="J55" i="4"/>
  <c r="K11" i="4"/>
  <c r="J36" i="4"/>
  <c r="J25" i="3"/>
  <c r="H13" i="3"/>
  <c r="H16" i="3" s="1"/>
  <c r="F13" i="3"/>
  <c r="K13" i="3" s="1"/>
  <c r="G10" i="5"/>
  <c r="K10" i="5" s="1"/>
  <c r="F29" i="5"/>
  <c r="J29" i="5" s="1"/>
  <c r="G29" i="5"/>
  <c r="K29" i="5" s="1"/>
  <c r="H10" i="5"/>
  <c r="H112" i="6"/>
  <c r="G112" i="6"/>
  <c r="K112" i="6" s="1"/>
  <c r="G28" i="6"/>
  <c r="H70" i="6"/>
  <c r="F28" i="6"/>
  <c r="H98" i="6"/>
  <c r="H150" i="6"/>
  <c r="H149" i="6" s="1"/>
  <c r="H148" i="6" s="1"/>
  <c r="G117" i="6"/>
  <c r="G11" i="6"/>
  <c r="H108" i="6"/>
  <c r="H11" i="6"/>
  <c r="G70" i="6"/>
  <c r="K70" i="6" s="1"/>
  <c r="G98" i="6"/>
  <c r="K98" i="6" s="1"/>
  <c r="H126" i="6"/>
  <c r="F12" i="6"/>
  <c r="J12" i="6" s="1"/>
  <c r="H28" i="6"/>
  <c r="G23" i="5"/>
  <c r="K23" i="5" s="1"/>
  <c r="H29" i="5"/>
  <c r="D42" i="5"/>
  <c r="I42" i="5" s="1"/>
  <c r="D10" i="5"/>
  <c r="I10" i="5" s="1"/>
  <c r="H23" i="5"/>
  <c r="F42" i="5"/>
  <c r="K12" i="6" l="1"/>
  <c r="D10" i="6"/>
  <c r="K125" i="6"/>
  <c r="K28" i="6"/>
  <c r="F27" i="6"/>
  <c r="J27" i="6" s="1"/>
  <c r="J28" i="6"/>
  <c r="J116" i="6"/>
  <c r="G116" i="6"/>
  <c r="K116" i="6" s="1"/>
  <c r="K117" i="6"/>
  <c r="J125" i="6"/>
  <c r="J42" i="5"/>
  <c r="K42" i="5"/>
  <c r="H44" i="4"/>
  <c r="H35" i="4" s="1"/>
  <c r="J44" i="4"/>
  <c r="J35" i="4" s="1"/>
  <c r="L16" i="3"/>
  <c r="E10" i="6"/>
  <c r="G25" i="3"/>
  <c r="G33" i="3"/>
  <c r="G27" i="6"/>
  <c r="H27" i="6"/>
  <c r="H10" i="6" s="1"/>
  <c r="I28" i="6"/>
  <c r="I11" i="6"/>
  <c r="K44" i="4"/>
  <c r="K35" i="4" s="1"/>
  <c r="F16" i="3"/>
  <c r="K16" i="3" s="1"/>
  <c r="F9" i="5"/>
  <c r="J9" i="5" s="1"/>
  <c r="F11" i="6"/>
  <c r="G9" i="5"/>
  <c r="D9" i="5"/>
  <c r="I9" i="5" s="1"/>
  <c r="H9" i="5"/>
  <c r="H25" i="3"/>
  <c r="H33" i="3"/>
  <c r="K9" i="5" l="1"/>
  <c r="F10" i="6"/>
  <c r="J10" i="6" s="1"/>
  <c r="J11" i="6"/>
  <c r="G10" i="6"/>
  <c r="K27" i="6"/>
  <c r="K11" i="6"/>
  <c r="F25" i="3"/>
  <c r="K25" i="3" s="1"/>
  <c r="F33" i="3"/>
  <c r="K33" i="3" s="1"/>
  <c r="I75" i="4"/>
  <c r="G75" i="4"/>
  <c r="L75" i="4" s="1"/>
  <c r="I70" i="4"/>
  <c r="G70" i="4"/>
  <c r="L70" i="4" s="1"/>
  <c r="I67" i="4"/>
  <c r="G65" i="4"/>
  <c r="L65" i="4" s="1"/>
  <c r="I61" i="4"/>
  <c r="I52" i="4"/>
  <c r="G45" i="4"/>
  <c r="L45" i="4" s="1"/>
  <c r="I45" i="4"/>
  <c r="I41" i="4"/>
  <c r="G41" i="4"/>
  <c r="L41" i="4" s="1"/>
  <c r="I39" i="4"/>
  <c r="G39" i="4"/>
  <c r="L39" i="4" s="1"/>
  <c r="I37" i="4"/>
  <c r="G37" i="4"/>
  <c r="L37" i="4" s="1"/>
  <c r="I29" i="4"/>
  <c r="G29" i="4"/>
  <c r="L29" i="4" s="1"/>
  <c r="G25" i="4"/>
  <c r="L25" i="4" s="1"/>
  <c r="I25" i="4"/>
  <c r="I24" i="4"/>
  <c r="I22" i="4"/>
  <c r="G22" i="4"/>
  <c r="L22" i="4" s="1"/>
  <c r="I19" i="4"/>
  <c r="G19" i="4"/>
  <c r="L19" i="4" s="1"/>
  <c r="I16" i="4"/>
  <c r="G16" i="4"/>
  <c r="L16" i="4" s="1"/>
  <c r="I13" i="4"/>
  <c r="G13" i="4"/>
  <c r="L13" i="4" s="1"/>
  <c r="K10" i="6" l="1"/>
  <c r="N29" i="4"/>
  <c r="O29" i="4"/>
  <c r="I65" i="4"/>
  <c r="N67" i="4"/>
  <c r="O67" i="4"/>
  <c r="I12" i="4"/>
  <c r="N13" i="4"/>
  <c r="O13" i="4"/>
  <c r="N16" i="4"/>
  <c r="O16" i="4"/>
  <c r="N37" i="4"/>
  <c r="O37" i="4"/>
  <c r="I69" i="4"/>
  <c r="N70" i="4"/>
  <c r="O70" i="4"/>
  <c r="N19" i="4"/>
  <c r="O19" i="4"/>
  <c r="N39" i="4"/>
  <c r="O39" i="4"/>
  <c r="I74" i="4"/>
  <c r="N75" i="4"/>
  <c r="O75" i="4"/>
  <c r="I21" i="4"/>
  <c r="N22" i="4"/>
  <c r="O22" i="4"/>
  <c r="N41" i="4"/>
  <c r="O41" i="4"/>
  <c r="N45" i="4"/>
  <c r="O45" i="4"/>
  <c r="G28" i="4"/>
  <c r="L28" i="4" s="1"/>
  <c r="N52" i="4"/>
  <c r="O52" i="4"/>
  <c r="I28" i="4"/>
  <c r="N61" i="4"/>
  <c r="O61" i="4"/>
  <c r="O24" i="4"/>
  <c r="N24" i="4"/>
  <c r="N25" i="4"/>
  <c r="O25" i="4"/>
  <c r="I116" i="6"/>
  <c r="G69" i="4"/>
  <c r="L69" i="4" s="1"/>
  <c r="G74" i="4"/>
  <c r="L74" i="4" s="1"/>
  <c r="G21" i="4"/>
  <c r="L21" i="4" s="1"/>
  <c r="G18" i="4"/>
  <c r="L18" i="4" s="1"/>
  <c r="G15" i="4"/>
  <c r="L15" i="4" s="1"/>
  <c r="G12" i="4"/>
  <c r="L12" i="4" s="1"/>
  <c r="G55" i="4"/>
  <c r="L55" i="4" s="1"/>
  <c r="G24" i="4"/>
  <c r="L24" i="4" s="1"/>
  <c r="G36" i="4"/>
  <c r="L36" i="4" s="1"/>
  <c r="G49" i="4"/>
  <c r="L49" i="4" s="1"/>
  <c r="I55" i="4"/>
  <c r="I18" i="4"/>
  <c r="I36" i="4"/>
  <c r="I15" i="4"/>
  <c r="I49" i="4"/>
  <c r="N69" i="4" l="1"/>
  <c r="O69" i="4"/>
  <c r="N21" i="4"/>
  <c r="O21" i="4"/>
  <c r="N28" i="4"/>
  <c r="O28" i="4"/>
  <c r="N49" i="4"/>
  <c r="O49" i="4"/>
  <c r="N74" i="4"/>
  <c r="O74" i="4"/>
  <c r="N15" i="4"/>
  <c r="O15" i="4"/>
  <c r="N36" i="4"/>
  <c r="O36" i="4"/>
  <c r="N12" i="4"/>
  <c r="O12" i="4"/>
  <c r="I73" i="4"/>
  <c r="N18" i="4"/>
  <c r="O18" i="4"/>
  <c r="N55" i="4"/>
  <c r="O55" i="4"/>
  <c r="N65" i="4"/>
  <c r="O65" i="4"/>
  <c r="I125" i="6"/>
  <c r="E9" i="6"/>
  <c r="G73" i="4"/>
  <c r="L73" i="4" s="1"/>
  <c r="G44" i="4"/>
  <c r="L44" i="4" s="1"/>
  <c r="G11" i="4"/>
  <c r="L11" i="4" s="1"/>
  <c r="I11" i="4"/>
  <c r="I44" i="4"/>
  <c r="N44" i="4" l="1"/>
  <c r="O44" i="4"/>
  <c r="N73" i="4"/>
  <c r="O73" i="4"/>
  <c r="O11" i="4"/>
  <c r="N11" i="4"/>
  <c r="I27" i="6"/>
  <c r="G35" i="4"/>
  <c r="L35" i="4" s="1"/>
  <c r="I35" i="4"/>
  <c r="N35" i="4" l="1"/>
  <c r="O35" i="4"/>
  <c r="D9" i="6"/>
  <c r="I9" i="6" s="1"/>
  <c r="I10" i="6"/>
  <c r="H9" i="6"/>
  <c r="G9" i="6"/>
  <c r="F9" i="6"/>
  <c r="J9" i="6" s="1"/>
  <c r="K9" i="6" l="1"/>
</calcChain>
</file>

<file path=xl/sharedStrings.xml><?xml version="1.0" encoding="utf-8"?>
<sst xmlns="http://schemas.openxmlformats.org/spreadsheetml/2006/main" count="718" uniqueCount="474">
  <si>
    <t/>
  </si>
  <si>
    <t>POZICIJA</t>
  </si>
  <si>
    <t>BROJ KONTA</t>
  </si>
  <si>
    <t>VRSTA PRIHODA / PRIMITAKA</t>
  </si>
  <si>
    <t>INDEKS</t>
  </si>
  <si>
    <t>SVEUKUPNO PRIHODI</t>
  </si>
  <si>
    <t xml:space="preserve">Izvor </t>
  </si>
  <si>
    <t>3.2.</t>
  </si>
  <si>
    <t>Vlastiti prihod-PK</t>
  </si>
  <si>
    <t xml:space="preserve">Korisnik </t>
  </si>
  <si>
    <t>K001</t>
  </si>
  <si>
    <t>DJEČJI VRTIĆ ''MORSKA VILA'' NIN</t>
  </si>
  <si>
    <t>P0124</t>
  </si>
  <si>
    <t>64225</t>
  </si>
  <si>
    <t>PRIHOD OD NAJMA - DV</t>
  </si>
  <si>
    <t>P0100</t>
  </si>
  <si>
    <t>65264</t>
  </si>
  <si>
    <t>PRIHODI VRTIĆA OD PARTICIPACIJE RODITELJA</t>
  </si>
  <si>
    <t>P0128</t>
  </si>
  <si>
    <t>65267</t>
  </si>
  <si>
    <t>REFUNDACIJA ŠTETE OD OSIGURANJA - DV</t>
  </si>
  <si>
    <t>P0104</t>
  </si>
  <si>
    <t>65269</t>
  </si>
  <si>
    <t>SUFINANCIRANJE RODITELJA -DV</t>
  </si>
  <si>
    <t>P0139</t>
  </si>
  <si>
    <t>66151</t>
  </si>
  <si>
    <t>PRIHOD OD PRUŽENIH USLUGA - DV</t>
  </si>
  <si>
    <t>P0105</t>
  </si>
  <si>
    <t>68311</t>
  </si>
  <si>
    <t>OSTALI PRIHODI-DV</t>
  </si>
  <si>
    <t>5.1.</t>
  </si>
  <si>
    <t>Prihodi ostvareni od inozemnih vlada (EU)</t>
  </si>
  <si>
    <t>P0129</t>
  </si>
  <si>
    <t>63111</t>
  </si>
  <si>
    <t>TEK.POMOĆI INOZEMNIH VLADA U EU - DV</t>
  </si>
  <si>
    <t>P0130</t>
  </si>
  <si>
    <t>63121</t>
  </si>
  <si>
    <t>KAP.POMOĆ INOZEMNIH VLADA U EU - DV</t>
  </si>
  <si>
    <t>5.5.</t>
  </si>
  <si>
    <t>Prihodi od pomoći-PK državni proračun</t>
  </si>
  <si>
    <t>P0102</t>
  </si>
  <si>
    <t>63612</t>
  </si>
  <si>
    <t>POMOĆ MINISTARSTVA PROSVJETE -DV</t>
  </si>
  <si>
    <t>5.6.</t>
  </si>
  <si>
    <t>Prihod od pomoći-PK Županijski proračun</t>
  </si>
  <si>
    <t>P0103</t>
  </si>
  <si>
    <t>63613</t>
  </si>
  <si>
    <t>POMOĆ ZADARSKE ŽUPANIJE - DV</t>
  </si>
  <si>
    <t>5.7.</t>
  </si>
  <si>
    <t>Prihodi od pomoći-PK nadležni proračun</t>
  </si>
  <si>
    <t>P0041</t>
  </si>
  <si>
    <t>67111</t>
  </si>
  <si>
    <t>PRIHODI IZ NADLEŽNOG PRORAČUNA ZA FINANCIRANJE RASHODA POSLOVANJA</t>
  </si>
  <si>
    <t>P0101</t>
  </si>
  <si>
    <t>67121</t>
  </si>
  <si>
    <t>PRIHODI IZ NADLEŽNOG PRORAČUNA ZA NABAVU NEFINANCIJSKE IMOVINE</t>
  </si>
  <si>
    <t>5.8</t>
  </si>
  <si>
    <t>Prihod od ostalih subjekata unutar opće države - PK</t>
  </si>
  <si>
    <t>P0121</t>
  </si>
  <si>
    <t>63414</t>
  </si>
  <si>
    <t>POMOĆ HZZ - DV</t>
  </si>
  <si>
    <t>5.9.</t>
  </si>
  <si>
    <t>Prihodi ostvareni od inozemnih vlada (EU) - PK</t>
  </si>
  <si>
    <t>P0143</t>
  </si>
  <si>
    <t>63822</t>
  </si>
  <si>
    <t>KAP.POM. GRADA TEMELJEM PRIJENOSA EU SREDSTAVA</t>
  </si>
  <si>
    <t>6.1.</t>
  </si>
  <si>
    <t>Prihodi ostvareni od fizičkih osoba</t>
  </si>
  <si>
    <t>P0127</t>
  </si>
  <si>
    <t>66311</t>
  </si>
  <si>
    <t>TEK.DONACIJE FIZIČKIH OSOBA - DV</t>
  </si>
  <si>
    <t>6.6</t>
  </si>
  <si>
    <t>Prihod ostvaren od trgovačkih društava - PK</t>
  </si>
  <si>
    <t>P0122</t>
  </si>
  <si>
    <t>66313</t>
  </si>
  <si>
    <t>TEK.DON.TRGOVAČKIH DRUŠTAVA - DV</t>
  </si>
  <si>
    <t>P0144</t>
  </si>
  <si>
    <t>66323</t>
  </si>
  <si>
    <t>KAP.DON.TRGOVAČKIH DRUŠTAVA - DV</t>
  </si>
  <si>
    <t>SVEUKUPNO RASHODI / IZDACI</t>
  </si>
  <si>
    <t>1.1.</t>
  </si>
  <si>
    <t>Prihodi od poreza</t>
  </si>
  <si>
    <t>R0169</t>
  </si>
  <si>
    <t>31111</t>
  </si>
  <si>
    <t>Plaće za zaposlene - VRTIĆ</t>
  </si>
  <si>
    <t>R0167</t>
  </si>
  <si>
    <t>31212</t>
  </si>
  <si>
    <t>Nagrade (jubilarne nagrade, božićnice) - VRTIĆ</t>
  </si>
  <si>
    <t>R0758</t>
  </si>
  <si>
    <t>31213</t>
  </si>
  <si>
    <t>Darovi - VRTIĆ</t>
  </si>
  <si>
    <t>R0624</t>
  </si>
  <si>
    <t>31214</t>
  </si>
  <si>
    <t>Otpremnine - VRTIĆ</t>
  </si>
  <si>
    <t>R0839</t>
  </si>
  <si>
    <t>31215</t>
  </si>
  <si>
    <t>Bolest, invalidnost i smrtni slučaj - VRTIĆ</t>
  </si>
  <si>
    <t>R0436</t>
  </si>
  <si>
    <t>31216</t>
  </si>
  <si>
    <t>Regres - VRTIĆ</t>
  </si>
  <si>
    <t>R0861</t>
  </si>
  <si>
    <t>31219</t>
  </si>
  <si>
    <t>Paušalne naknade za prehranu radnika - VRTIĆ</t>
  </si>
  <si>
    <t>R0355</t>
  </si>
  <si>
    <t>31321</t>
  </si>
  <si>
    <t>Doprinosi za zdravstveno - VRTIĆ</t>
  </si>
  <si>
    <t>R0641</t>
  </si>
  <si>
    <t>31332</t>
  </si>
  <si>
    <t>Poseban doprinos za poticanje zapošljavanja osoba s invaliditetom - VRTIĆ</t>
  </si>
  <si>
    <t>R0498</t>
  </si>
  <si>
    <t>32111</t>
  </si>
  <si>
    <t>Dnevnice za službeni put u zemlji - VRTIĆ</t>
  </si>
  <si>
    <t>R0831</t>
  </si>
  <si>
    <t>32113</t>
  </si>
  <si>
    <t>Smještaj u zemlji - VRTIĆ</t>
  </si>
  <si>
    <t>R0832</t>
  </si>
  <si>
    <t>32115</t>
  </si>
  <si>
    <t>Prijevoz u zemlji - VRTIĆ</t>
  </si>
  <si>
    <t>R0368</t>
  </si>
  <si>
    <t>32121</t>
  </si>
  <si>
    <t>Prijevoz s posla i na posao-VRTIĆ</t>
  </si>
  <si>
    <t>R0759</t>
  </si>
  <si>
    <t>Prijevoz s posla i na posao (izvan radnog odnosa) -  VRTIĆ</t>
  </si>
  <si>
    <t>R0499</t>
  </si>
  <si>
    <t>32131</t>
  </si>
  <si>
    <t>Seminari, savjetovanja i simpoziji - VRTIĆ</t>
  </si>
  <si>
    <t>R0500</t>
  </si>
  <si>
    <t>32141</t>
  </si>
  <si>
    <t>Naknada za loko vožnju - VRTIĆ</t>
  </si>
  <si>
    <t>R0375</t>
  </si>
  <si>
    <t>32211</t>
  </si>
  <si>
    <t>R0501</t>
  </si>
  <si>
    <t>Diidaktička i ostala oprema - VRTIĆ</t>
  </si>
  <si>
    <t>R0503</t>
  </si>
  <si>
    <t>Uredski materijal - VRTIĆ</t>
  </si>
  <si>
    <t>R0502</t>
  </si>
  <si>
    <t>32212</t>
  </si>
  <si>
    <t>Literatura - VRTIĆ</t>
  </si>
  <si>
    <t>R0504</t>
  </si>
  <si>
    <t>32214</t>
  </si>
  <si>
    <t>Materijal i sredstva za čišćenje i održavanje - VRTIĆ</t>
  </si>
  <si>
    <t>R0505</t>
  </si>
  <si>
    <t>32216</t>
  </si>
  <si>
    <t>Materijal za higijenske potrebe i njegu - VRTIĆ</t>
  </si>
  <si>
    <t>R0657</t>
  </si>
  <si>
    <t>Materijal za higijenske potrebe i njegu - DV</t>
  </si>
  <si>
    <t>R0679</t>
  </si>
  <si>
    <t>32219</t>
  </si>
  <si>
    <t>Ostali materijal za potrebe redovnog poslovanja - VRTIĆ</t>
  </si>
  <si>
    <t>R0506</t>
  </si>
  <si>
    <t>32224</t>
  </si>
  <si>
    <t>Namirnice - VRTIĆ</t>
  </si>
  <si>
    <t>R0656</t>
  </si>
  <si>
    <t>Namirnice - DV</t>
  </si>
  <si>
    <t>R0507</t>
  </si>
  <si>
    <t>32231</t>
  </si>
  <si>
    <t>Električna energija - VRTIĆ</t>
  </si>
  <si>
    <t>R0508</t>
  </si>
  <si>
    <t>32233</t>
  </si>
  <si>
    <t>Plin - VRTIĆ</t>
  </si>
  <si>
    <t>R0651</t>
  </si>
  <si>
    <t>Plin - DV</t>
  </si>
  <si>
    <t>R0895</t>
  </si>
  <si>
    <t>32234</t>
  </si>
  <si>
    <t>Motorni benzin i dizel gorivo - VRTIĆ</t>
  </si>
  <si>
    <t>R0509</t>
  </si>
  <si>
    <t>32251</t>
  </si>
  <si>
    <t>Sitni inventar - VRTIĆ</t>
  </si>
  <si>
    <t>R0643</t>
  </si>
  <si>
    <t>Sitni inventar - DV</t>
  </si>
  <si>
    <t>R0570</t>
  </si>
  <si>
    <t>32271</t>
  </si>
  <si>
    <t>Zaštitna odjeća i obuća - VRTIĆ</t>
  </si>
  <si>
    <t>R0644</t>
  </si>
  <si>
    <t>Zaštitna odjeća i obuća - DV</t>
  </si>
  <si>
    <t>R0511</t>
  </si>
  <si>
    <t>32311</t>
  </si>
  <si>
    <t>Usluge telefona - VRTIĆ</t>
  </si>
  <si>
    <t>R0510</t>
  </si>
  <si>
    <t>32313</t>
  </si>
  <si>
    <t>Poštarina (pisma, tiskanice i sl.) - VRTIĆ</t>
  </si>
  <si>
    <t>R0512</t>
  </si>
  <si>
    <t>32321</t>
  </si>
  <si>
    <t>Usluge tek. i inv. održavanja građevinskih objekata - VRTIĆ</t>
  </si>
  <si>
    <t>R0847</t>
  </si>
  <si>
    <t>Usluge tek. i inv. održavanja građevinskih objekata - DV</t>
  </si>
  <si>
    <t>R0397</t>
  </si>
  <si>
    <t>32322</t>
  </si>
  <si>
    <t>Tek. i inv. održ. postrojenja i opreme – VRTIĆ</t>
  </si>
  <si>
    <t>R0513</t>
  </si>
  <si>
    <t>32334</t>
  </si>
  <si>
    <t>Promidžbeni materijali - VRTIĆ</t>
  </si>
  <si>
    <t>R0514</t>
  </si>
  <si>
    <t>32341</t>
  </si>
  <si>
    <t>Opskrba vodom - VRTIĆ</t>
  </si>
  <si>
    <t>R0671</t>
  </si>
  <si>
    <t>Opskrba vodom - DV</t>
  </si>
  <si>
    <t>R0531</t>
  </si>
  <si>
    <t>32342</t>
  </si>
  <si>
    <t>Odvoz smeća - VRTIĆ</t>
  </si>
  <si>
    <t>R0515</t>
  </si>
  <si>
    <t>32343</t>
  </si>
  <si>
    <t>Deratizacija i dezinsekcija - VRTIĆ</t>
  </si>
  <si>
    <t>R0680</t>
  </si>
  <si>
    <t>32359</t>
  </si>
  <si>
    <t>Ostale zakupnine i najamnine - VRTIĆ</t>
  </si>
  <si>
    <t>R0516</t>
  </si>
  <si>
    <t>32361</t>
  </si>
  <si>
    <t>Zdravstveni pregledi zaposlenika - DV</t>
  </si>
  <si>
    <t>R0815</t>
  </si>
  <si>
    <t>Zdravstveni pregledi zaposlenika - VRTIĆ</t>
  </si>
  <si>
    <t>R0829</t>
  </si>
  <si>
    <t>32369</t>
  </si>
  <si>
    <t>Ostale zdravstvene usluge - VRTIĆ</t>
  </si>
  <si>
    <t>R0757</t>
  </si>
  <si>
    <t>32372</t>
  </si>
  <si>
    <t>Ugovori o djelu - VRTIĆ</t>
  </si>
  <si>
    <t>R0518</t>
  </si>
  <si>
    <t>32377</t>
  </si>
  <si>
    <t>Usluge studentskog servisa - VRTIĆ</t>
  </si>
  <si>
    <t>R0517</t>
  </si>
  <si>
    <t>32379</t>
  </si>
  <si>
    <t>Knjigovodstvene usluge - VRTIĆ</t>
  </si>
  <si>
    <t>R0672</t>
  </si>
  <si>
    <t>Ostale intelektualne usluge - VRTIĆ</t>
  </si>
  <si>
    <t>R0519</t>
  </si>
  <si>
    <t>32389</t>
  </si>
  <si>
    <t>Ostale računalne usluge - VRTIĆ</t>
  </si>
  <si>
    <t>R0652</t>
  </si>
  <si>
    <t>32399</t>
  </si>
  <si>
    <t>Ostale nespomenute usluge - DV</t>
  </si>
  <si>
    <t>R0860</t>
  </si>
  <si>
    <t>Ostale nespomenute usluge - VRTIĆ</t>
  </si>
  <si>
    <t>R0830</t>
  </si>
  <si>
    <t>32922</t>
  </si>
  <si>
    <t>Premije osiguranja ostale imovine - VRTIĆ</t>
  </si>
  <si>
    <t>R0521</t>
  </si>
  <si>
    <t>32923</t>
  </si>
  <si>
    <t>Premije osiguranja zaposlenih - VRTIĆ</t>
  </si>
  <si>
    <t>R0522</t>
  </si>
  <si>
    <t>32931</t>
  </si>
  <si>
    <t>Reprezentacija - VRTIĆ</t>
  </si>
  <si>
    <t>R0936</t>
  </si>
  <si>
    <t>34311</t>
  </si>
  <si>
    <t>Usluge banaka - VRTIĆ</t>
  </si>
  <si>
    <t>R0655</t>
  </si>
  <si>
    <t>42123</t>
  </si>
  <si>
    <t>Uređenje zgrade dječjeg vrtića</t>
  </si>
  <si>
    <t>R0496</t>
  </si>
  <si>
    <t>42211</t>
  </si>
  <si>
    <t>Računala i računalna oprema - VRTIĆ</t>
  </si>
  <si>
    <t>R0654</t>
  </si>
  <si>
    <t>42222</t>
  </si>
  <si>
    <t>Telefoni i ostali komunikacijski uređaji - VRTIĆ</t>
  </si>
  <si>
    <t>R0645</t>
  </si>
  <si>
    <t>42232</t>
  </si>
  <si>
    <t>Oprema za održavanje prostorija - VRTIĆ</t>
  </si>
  <si>
    <t>R0653</t>
  </si>
  <si>
    <t>42239</t>
  </si>
  <si>
    <t>Ostala oprema za održavanje i zaštitu - VRTIĆ</t>
  </si>
  <si>
    <t>R0646</t>
  </si>
  <si>
    <t>42261</t>
  </si>
  <si>
    <t>Sportska oprema - VRTIĆ</t>
  </si>
  <si>
    <t>R0647</t>
  </si>
  <si>
    <t>42262</t>
  </si>
  <si>
    <t>Glazbena oprema - VRTIĆ</t>
  </si>
  <si>
    <t>R0648</t>
  </si>
  <si>
    <t>42273</t>
  </si>
  <si>
    <t>Uređaji, strojevi i oprema za kuhinju - VRTIĆ</t>
  </si>
  <si>
    <t>R0649</t>
  </si>
  <si>
    <t>42621</t>
  </si>
  <si>
    <t>Računalni programi - VRTIĆ</t>
  </si>
  <si>
    <t>R0497</t>
  </si>
  <si>
    <t>R0642</t>
  </si>
  <si>
    <t>31211</t>
  </si>
  <si>
    <t>R0937</t>
  </si>
  <si>
    <t>Dnevnice za službeni put u zemlji - DV</t>
  </si>
  <si>
    <t>R0938</t>
  </si>
  <si>
    <t>Seminari, savjetovanja i simpoziji - DV</t>
  </si>
  <si>
    <t>R0939</t>
  </si>
  <si>
    <t>Uredski materijal - DV</t>
  </si>
  <si>
    <t>R0940</t>
  </si>
  <si>
    <t>Materijal i sredstva za čišćenje i održavanje - DV</t>
  </si>
  <si>
    <t>R0941</t>
  </si>
  <si>
    <t>Električna energija - DV</t>
  </si>
  <si>
    <t>R0942</t>
  </si>
  <si>
    <t>R0943</t>
  </si>
  <si>
    <t>Odvoz smeća - DV</t>
  </si>
  <si>
    <t>R0944</t>
  </si>
  <si>
    <t>Deratizacija i dezinsekcija - DV</t>
  </si>
  <si>
    <t>R0945</t>
  </si>
  <si>
    <t>Ostale zakupnine i najamnine - DV</t>
  </si>
  <si>
    <t>R0946</t>
  </si>
  <si>
    <t>Ostale zdravstvene usluge - DV</t>
  </si>
  <si>
    <t>R0947</t>
  </si>
  <si>
    <t>Knjigovodstvene usluge - DV</t>
  </si>
  <si>
    <t>R0948</t>
  </si>
  <si>
    <t>Ostale računalne usluge - DV</t>
  </si>
  <si>
    <t>R0520</t>
  </si>
  <si>
    <t>32392</t>
  </si>
  <si>
    <t>R0949</t>
  </si>
  <si>
    <t>Premije osiguranja ostale imovine - DV</t>
  </si>
  <si>
    <t>R0951</t>
  </si>
  <si>
    <t>Premije osiguranja zaposlenih - DV</t>
  </si>
  <si>
    <t>R0950</t>
  </si>
  <si>
    <t>Reprezentacija - DV</t>
  </si>
  <si>
    <t>R0523</t>
  </si>
  <si>
    <t>32999</t>
  </si>
  <si>
    <t>Ostali nespomenuti rashodi poslovanja - DV</t>
  </si>
  <si>
    <t>R0524</t>
  </si>
  <si>
    <t>Usluge banaka - DV</t>
  </si>
  <si>
    <t>R0525</t>
  </si>
  <si>
    <t>Zatezne kamate iz poslovnih odnosa - DV</t>
  </si>
  <si>
    <t>R0580</t>
  </si>
  <si>
    <t>Računala i računalna oprema - DV</t>
  </si>
  <si>
    <t>R0534</t>
  </si>
  <si>
    <t>Uredski namještaj - DV</t>
  </si>
  <si>
    <t>R0581</t>
  </si>
  <si>
    <t>Glazbena oprema - DV</t>
  </si>
  <si>
    <t>R0681</t>
  </si>
  <si>
    <t>Telefoni i ostali komunikacijski uređaji - DV</t>
  </si>
  <si>
    <t>R0578</t>
  </si>
  <si>
    <t>R0682</t>
  </si>
  <si>
    <t>Računalni programi - DV</t>
  </si>
  <si>
    <t>R0630</t>
  </si>
  <si>
    <t>R0494</t>
  </si>
  <si>
    <t>Pomoć države za didaktičku opremu vrtića</t>
  </si>
  <si>
    <t>R0376</t>
  </si>
  <si>
    <t>Pomoć županije za didaktičku opremu vrtića</t>
  </si>
  <si>
    <t>R0571</t>
  </si>
  <si>
    <t>32412</t>
  </si>
  <si>
    <t>Naknada ost.tš.osobama izvan radnog odnosa - VRTIĆ</t>
  </si>
  <si>
    <t>R0628</t>
  </si>
  <si>
    <t>Naknada ost.tš.osobama izvan radnog odnosa - DV</t>
  </si>
  <si>
    <t>R0667</t>
  </si>
  <si>
    <t>Ostala oprema za održavanje i zaštitu  - VRTIĆ (EU)</t>
  </si>
  <si>
    <t>6.5</t>
  </si>
  <si>
    <t>Prihod ostvaren od fizičkih osoba - PK</t>
  </si>
  <si>
    <t>R0752</t>
  </si>
  <si>
    <t>Sufinanciranje roditelja za nabavu didaktike - DV</t>
  </si>
  <si>
    <t>R0627</t>
  </si>
  <si>
    <t>Sredstva trgovačkih društava za sitni inventar - DV</t>
  </si>
  <si>
    <t>R0666</t>
  </si>
  <si>
    <t>Ostala oprema za održavanje i zaštitu - DV</t>
  </si>
  <si>
    <t>P0025</t>
  </si>
  <si>
    <t>VIŠAK PRIHODA POSLOVANJA VRTIĆ</t>
  </si>
  <si>
    <t>Sufinanciranje Film i izrada fotografija - DV</t>
  </si>
  <si>
    <t>Program</t>
  </si>
  <si>
    <t>Aktivnost</t>
  </si>
  <si>
    <t>A200401</t>
  </si>
  <si>
    <t>PREDŠKOLSKI ODGOJ</t>
  </si>
  <si>
    <t>RASHODI ZA ZAPOSLENE PRORAČUNSKIH KORISNIKA</t>
  </si>
  <si>
    <t>5.8.</t>
  </si>
  <si>
    <t>naknada ost.tš.osobama izvan radnog odnosa - DV</t>
  </si>
  <si>
    <t>A200402</t>
  </si>
  <si>
    <t>MATERIJALNI RASHODI PRORAČUNSKIH KORISNIKA</t>
  </si>
  <si>
    <t>A200403</t>
  </si>
  <si>
    <t>FINANCIJSKI RASHODI PRORAČUNSKIH KORISNIKA</t>
  </si>
  <si>
    <t>R0365</t>
  </si>
  <si>
    <t>Manjak prihoda poslovanja - DV</t>
  </si>
  <si>
    <t>A200404</t>
  </si>
  <si>
    <t>Oprema za grijanje, ventilaciju i hlađenje -DV</t>
  </si>
  <si>
    <t xml:space="preserve">Prihodi ostvareni od inozemnih vlada (EU) </t>
  </si>
  <si>
    <t>A200405</t>
  </si>
  <si>
    <t>NABAVA RAČUNALA I RAČUNALNE OPREME PRORAČUNSKIH KORISNIKA</t>
  </si>
  <si>
    <t>A) SAŽETAK RAČUNA PRIHODA I RASHODA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</si>
  <si>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</si>
  <si>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</si>
  <si>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</si>
  <si>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</si>
  <si>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</si>
  <si>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</si>
  <si>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</si>
  <si>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</si>
  <si>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</si>
  <si>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</si>
  <si>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</si>
  <si>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</si>
  <si>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</si>
  <si>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</si>
  <si>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</si>
  <si>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</si>
  <si>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</si>
  <si>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RAČUN PRIHODA I RASHODA</t>
  </si>
  <si>
    <t>Račun / opis</t>
  </si>
  <si>
    <t>A. RAČUN PRIHODA I RASHODA</t>
  </si>
  <si>
    <t>6 Prihodi poslovanja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</si>
  <si>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</si>
  <si>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</si>
  <si>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</si>
  <si>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</si>
  <si>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</si>
  <si>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</si>
  <si>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</si>
  <si>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</si>
  <si>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</si>
  <si>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</t>
  </si>
  <si>
    <t xml:space="preserve">663 Donacije od pravnih i fizičkih osoba izvan općeg proračuna te povrat donacija i kapitalnih pomoći </t>
  </si>
  <si>
    <t>6632 Kapitalne donacije</t>
  </si>
  <si>
    <t>67 Prihodi iz nadležnog proračuna i od HZZO-a na temelju ugovornij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</si>
  <si>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</si>
  <si>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</si>
  <si>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</si>
  <si>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</si>
  <si>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</si>
  <si>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</si>
  <si>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92211 Višak prihoda poslovanja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</si>
  <si>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</si>
  <si>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</si>
  <si>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</si>
  <si>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</si>
  <si>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</si>
  <si>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</si>
  <si>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</si>
  <si>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</si>
  <si>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</si>
  <si>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</si>
  <si>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</si>
  <si>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</si>
  <si>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</si>
  <si>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</si>
  <si>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</si>
  <si>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</si>
  <si>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</si>
  <si>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</si>
  <si>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</si>
  <si>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</si>
  <si>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</si>
  <si>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</si>
  <si>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</si>
  <si>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</si>
  <si>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</si>
  <si>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</si>
  <si>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</si>
  <si>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</si>
  <si>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</si>
  <si>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</si>
  <si>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</si>
  <si>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</si>
  <si>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</si>
  <si>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</si>
  <si>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</si>
  <si>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</si>
  <si>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</si>
  <si>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</si>
  <si>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</si>
  <si>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</si>
  <si>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</si>
  <si>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</si>
  <si>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</si>
  <si>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IZVRŠENJE 30.09.2025.</t>
  </si>
  <si>
    <t>Uredski namještaj- VRTIĆ</t>
  </si>
  <si>
    <t>TEKUĆI PLAN</t>
  </si>
  <si>
    <t>PROJEKCIJA ZA 2027.</t>
  </si>
  <si>
    <t>PROJEKCIJA ZA 2026.</t>
  </si>
  <si>
    <t>PROJEKCIJA ZA 2028.</t>
  </si>
  <si>
    <t>PROJEKCIJA  ZA2027.</t>
  </si>
  <si>
    <t>NEFINANCIJSKI RASHODI PRORAČUNSKIH KORISNIKA</t>
  </si>
  <si>
    <t>7=2/3</t>
  </si>
  <si>
    <t>8=(4/3)</t>
  </si>
  <si>
    <t>9=(5/4)</t>
  </si>
  <si>
    <t>6=(1/2)</t>
  </si>
  <si>
    <t>7=(3/2)</t>
  </si>
  <si>
    <t>DV MORSKA VILA NIN</t>
  </si>
  <si>
    <t>UL. DR. FRANJE TUĐMANA 5</t>
  </si>
  <si>
    <t>23 232 NIN</t>
  </si>
  <si>
    <t>POSEBNI DIO PRIHODI</t>
  </si>
  <si>
    <t>POSEBNI DIO RASHODI</t>
  </si>
  <si>
    <t>Nagrada za radne rezultate - VRTIĆ</t>
  </si>
  <si>
    <t>Usluge telefona - DV</t>
  </si>
  <si>
    <t>R0953</t>
  </si>
  <si>
    <t>Ostali nespomenuti rashodi poslovanja - VRTIĆ</t>
  </si>
  <si>
    <t>Didaktička i ostala oprema - DV</t>
  </si>
  <si>
    <t>Uredski namještaj - VRTIĆ (EU)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</si>
</sst>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9"/>
      <color rgb="FF000000"/>
      <name val="Arial"/>
    </font>
    <font>
      <b/>
      <sz val="9"/>
      <color rgb="FF000000"/>
      <name val="Arial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9"/>
      <color theme="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color rgb="FFFFFFFF"/>
      <name val="Calibri"/>
      <family val="2"/>
      <charset val="238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none">
        <fgColor rgb="FFFFFF00"/>
        <bgColor rgb="FFFFFF00"/>
      </patternFill>
    </fill>
    <fill>
      <patternFill patternType="solid">
        <fgColor theme="0" tint="-0.499984740745262"/>
        <bgColor rgb="FF69696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5EB46"/>
        <bgColor rgb="FF696969"/>
      </patternFill>
    </fill>
    <fill>
      <patternFill patternType="solid">
        <fgColor theme="7" tint="0.39997558519241921"/>
        <bgColor rgb="FFFF82C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rgb="FF69696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EB46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220">
    <xf numFmtId="0" fontId="2" fillId="0" borderId="0" xfId="0" applyFont="1"/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5" fillId="0" borderId="0" xfId="0" applyFont="1"/>
    <xf numFmtId="0" fontId="6" fillId="2" borderId="0" xfId="0" applyFont="1" applyFill="1" applyAlignment="1">
      <alignment vertical="center" wrapText="1" readingOrder="1"/>
    </xf>
    <xf numFmtId="0" fontId="9" fillId="3" borderId="0" xfId="0" applyFont="1" applyFill="1" applyAlignment="1">
      <alignment horizontal="left" vertical="center" wrapText="1" readingOrder="1"/>
    </xf>
    <xf numFmtId="0" fontId="9" fillId="3" borderId="0" xfId="0" applyFont="1" applyFill="1" applyAlignment="1">
      <alignment vertical="center" wrapText="1" readingOrder="1"/>
    </xf>
    <xf numFmtId="164" fontId="9" fillId="3" borderId="0" xfId="0" applyNumberFormat="1" applyFont="1" applyFill="1" applyAlignment="1">
      <alignment horizontal="right" vertical="center" wrapText="1" readingOrder="1"/>
    </xf>
    <xf numFmtId="0" fontId="11" fillId="7" borderId="0" xfId="0" applyFont="1" applyFill="1" applyAlignment="1">
      <alignment horizontal="left" vertical="center" wrapText="1" readingOrder="1"/>
    </xf>
    <xf numFmtId="0" fontId="11" fillId="7" borderId="0" xfId="0" applyFont="1" applyFill="1" applyAlignment="1">
      <alignment vertical="center" wrapText="1" readingOrder="1"/>
    </xf>
    <xf numFmtId="164" fontId="11" fillId="7" borderId="0" xfId="0" applyNumberFormat="1" applyFont="1" applyFill="1" applyAlignment="1">
      <alignment horizontal="right" vertical="center" wrapText="1" readingOrder="1"/>
    </xf>
    <xf numFmtId="0" fontId="7" fillId="8" borderId="0" xfId="0" applyFont="1" applyFill="1" applyAlignment="1">
      <alignment horizontal="left" vertical="center" wrapText="1" readingOrder="1"/>
    </xf>
    <xf numFmtId="0" fontId="7" fillId="8" borderId="0" xfId="0" applyFont="1" applyFill="1" applyAlignment="1">
      <alignment vertical="center" wrapText="1" readingOrder="1"/>
    </xf>
    <xf numFmtId="164" fontId="7" fillId="8" borderId="0" xfId="0" applyNumberFormat="1" applyFont="1" applyFill="1" applyAlignment="1">
      <alignment horizontal="right" vertical="center" wrapText="1" readingOrder="1"/>
    </xf>
    <xf numFmtId="4" fontId="7" fillId="8" borderId="0" xfId="0" applyNumberFormat="1" applyFont="1" applyFill="1" applyAlignment="1">
      <alignment horizontal="right" vertical="center" wrapText="1" readingOrder="1"/>
    </xf>
    <xf numFmtId="0" fontId="4" fillId="10" borderId="0" xfId="0" applyFont="1" applyFill="1" applyAlignment="1">
      <alignment horizontal="left" vertical="center" wrapText="1" readingOrder="1"/>
    </xf>
    <xf numFmtId="0" fontId="7" fillId="10" borderId="0" xfId="0" applyFont="1" applyFill="1" applyAlignment="1">
      <alignment horizontal="left" vertical="center" wrapText="1" readingOrder="1"/>
    </xf>
    <xf numFmtId="0" fontId="7" fillId="10" borderId="0" xfId="0" applyFont="1" applyFill="1" applyAlignment="1">
      <alignment vertical="center" wrapText="1" readingOrder="1"/>
    </xf>
    <xf numFmtId="164" fontId="7" fillId="10" borderId="0" xfId="0" applyNumberFormat="1" applyFont="1" applyFill="1" applyAlignment="1">
      <alignment horizontal="right" vertical="center" wrapText="1" readingOrder="1"/>
    </xf>
    <xf numFmtId="4" fontId="7" fillId="10" borderId="0" xfId="0" applyNumberFormat="1" applyFont="1" applyFill="1" applyAlignment="1">
      <alignment horizontal="right" vertical="center" wrapText="1" readingOrder="1"/>
    </xf>
    <xf numFmtId="0" fontId="4" fillId="10" borderId="0" xfId="0" applyFont="1" applyFill="1" applyAlignment="1">
      <alignment vertical="center" wrapText="1" readingOrder="1"/>
    </xf>
    <xf numFmtId="164" fontId="4" fillId="10" borderId="0" xfId="0" applyNumberFormat="1" applyFont="1" applyFill="1" applyAlignment="1">
      <alignment horizontal="right" vertical="center" wrapText="1" readingOrder="1"/>
    </xf>
    <xf numFmtId="0" fontId="11" fillId="12" borderId="0" xfId="0" applyFont="1" applyFill="1" applyAlignment="1">
      <alignment horizontal="left" vertical="center" wrapText="1" readingOrder="1"/>
    </xf>
    <xf numFmtId="0" fontId="11" fillId="12" borderId="0" xfId="0" applyFont="1" applyFill="1" applyAlignment="1">
      <alignment vertical="center" wrapText="1" readingOrder="1"/>
    </xf>
    <xf numFmtId="164" fontId="11" fillId="12" borderId="0" xfId="0" applyNumberFormat="1" applyFont="1" applyFill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 readingOrder="1"/>
    </xf>
    <xf numFmtId="164" fontId="4" fillId="0" borderId="0" xfId="0" applyNumberFormat="1" applyFont="1" applyAlignment="1">
      <alignment horizontal="right" vertical="center" wrapText="1" readingOrder="1"/>
    </xf>
    <xf numFmtId="10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vertical="center" wrapText="1" readingOrder="1"/>
    </xf>
    <xf numFmtId="164" fontId="6" fillId="0" borderId="0" xfId="0" applyNumberFormat="1" applyFont="1" applyAlignment="1">
      <alignment horizontal="right" vertical="center" wrapText="1" readingOrder="1"/>
    </xf>
    <xf numFmtId="10" fontId="8" fillId="0" borderId="0" xfId="0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6" fillId="2" borderId="0" xfId="1" applyFont="1" applyAlignment="1">
      <alignment horizontal="left" wrapText="1"/>
    </xf>
    <xf numFmtId="0" fontId="17" fillId="2" borderId="0" xfId="1" applyFont="1" applyAlignment="1">
      <alignment wrapText="1"/>
    </xf>
    <xf numFmtId="0" fontId="16" fillId="2" borderId="2" xfId="1" applyFont="1" applyBorder="1" applyAlignment="1">
      <alignment horizontal="center" vertical="center" wrapText="1"/>
    </xf>
    <xf numFmtId="0" fontId="16" fillId="2" borderId="0" xfId="1" applyFont="1" applyAlignment="1">
      <alignment horizontal="center" vertical="center" wrapText="1"/>
    </xf>
    <xf numFmtId="0" fontId="17" fillId="2" borderId="0" xfId="1" applyFont="1" applyAlignment="1">
      <alignment horizontal="center" vertical="center" wrapText="1"/>
    </xf>
    <xf numFmtId="0" fontId="16" fillId="2" borderId="0" xfId="1" quotePrefix="1" applyFont="1" applyAlignment="1">
      <alignment horizontal="center" vertical="center" wrapText="1"/>
    </xf>
    <xf numFmtId="0" fontId="20" fillId="2" borderId="0" xfId="1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6" fillId="13" borderId="4" xfId="2" applyFont="1" applyFill="1" applyBorder="1" applyAlignment="1">
      <alignment horizontal="center" vertical="center" wrapText="1"/>
    </xf>
    <xf numFmtId="0" fontId="16" fillId="13" borderId="3" xfId="2" applyFont="1" applyFill="1" applyBorder="1" applyAlignment="1">
      <alignment horizontal="center" vertical="center" wrapText="1"/>
    </xf>
    <xf numFmtId="4" fontId="16" fillId="2" borderId="4" xfId="2" quotePrefix="1" applyNumberFormat="1" applyFont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6" fillId="5" borderId="0" xfId="2" applyFont="1" applyFill="1" applyAlignment="1">
      <alignment horizontal="center" vertical="center" wrapText="1"/>
    </xf>
    <xf numFmtId="0" fontId="22" fillId="0" borderId="0" xfId="0" applyFont="1"/>
    <xf numFmtId="0" fontId="18" fillId="3" borderId="0" xfId="0" applyFont="1" applyFill="1" applyAlignment="1">
      <alignment horizontal="left" wrapText="1" readingOrder="1"/>
    </xf>
    <xf numFmtId="0" fontId="18" fillId="3" borderId="0" xfId="0" applyFont="1" applyFill="1" applyAlignment="1">
      <alignment wrapText="1" readingOrder="1"/>
    </xf>
    <xf numFmtId="0" fontId="21" fillId="8" borderId="0" xfId="0" applyFont="1" applyFill="1" applyAlignment="1">
      <alignment horizontal="left" wrapText="1" readingOrder="1"/>
    </xf>
    <xf numFmtId="0" fontId="21" fillId="8" borderId="0" xfId="0" applyFont="1" applyFill="1" applyAlignment="1">
      <alignment wrapText="1" readingOrder="1"/>
    </xf>
    <xf numFmtId="0" fontId="21" fillId="10" borderId="0" xfId="0" applyFont="1" applyFill="1" applyAlignment="1">
      <alignment horizontal="left" wrapText="1" readingOrder="1"/>
    </xf>
    <xf numFmtId="0" fontId="21" fillId="10" borderId="0" xfId="0" applyFont="1" applyFill="1" applyAlignment="1">
      <alignment wrapText="1" readingOrder="1"/>
    </xf>
    <xf numFmtId="0" fontId="22" fillId="2" borderId="0" xfId="0" applyFont="1" applyFill="1" applyAlignment="1">
      <alignment horizontal="left" wrapText="1" readingOrder="1"/>
    </xf>
    <xf numFmtId="0" fontId="22" fillId="2" borderId="0" xfId="0" applyFont="1" applyFill="1" applyAlignment="1">
      <alignment wrapText="1" readingOrder="1"/>
    </xf>
    <xf numFmtId="10" fontId="12" fillId="4" borderId="0" xfId="0" applyNumberFormat="1" applyFont="1" applyFill="1"/>
    <xf numFmtId="0" fontId="24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0" fontId="23" fillId="0" borderId="0" xfId="0" applyNumberFormat="1" applyFont="1" applyAlignment="1">
      <alignment horizontal="right" vertical="center"/>
    </xf>
    <xf numFmtId="10" fontId="26" fillId="4" borderId="0" xfId="0" applyNumberFormat="1" applyFont="1" applyFill="1" applyAlignment="1">
      <alignment horizontal="right" vertical="center"/>
    </xf>
    <xf numFmtId="10" fontId="10" fillId="16" borderId="0" xfId="0" applyNumberFormat="1" applyFont="1" applyFill="1" applyAlignment="1">
      <alignment horizontal="right" vertical="center"/>
    </xf>
    <xf numFmtId="10" fontId="10" fillId="17" borderId="0" xfId="0" applyNumberFormat="1" applyFont="1" applyFill="1" applyAlignment="1">
      <alignment horizontal="right" vertical="center"/>
    </xf>
    <xf numFmtId="10" fontId="10" fillId="11" borderId="0" xfId="0" applyNumberFormat="1" applyFont="1" applyFill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6" fillId="2" borderId="10" xfId="0" applyFont="1" applyFill="1" applyBorder="1" applyAlignment="1">
      <alignment vertical="center" wrapText="1" readingOrder="1"/>
    </xf>
    <xf numFmtId="164" fontId="6" fillId="2" borderId="10" xfId="0" applyNumberFormat="1" applyFont="1" applyFill="1" applyBorder="1" applyAlignment="1">
      <alignment horizontal="right" vertical="center" wrapText="1" readingOrder="1"/>
    </xf>
    <xf numFmtId="4" fontId="5" fillId="0" borderId="10" xfId="0" applyNumberFormat="1" applyFont="1" applyBorder="1" applyAlignment="1">
      <alignment horizontal="right" vertical="center"/>
    </xf>
    <xf numFmtId="10" fontId="23" fillId="0" borderId="10" xfId="0" applyNumberFormat="1" applyFont="1" applyBorder="1" applyAlignment="1">
      <alignment horizontal="right" vertical="center"/>
    </xf>
    <xf numFmtId="164" fontId="18" fillId="3" borderId="0" xfId="0" applyNumberFormat="1" applyFont="1" applyFill="1" applyAlignment="1">
      <alignment horizontal="right" wrapText="1" readingOrder="1"/>
    </xf>
    <xf numFmtId="10" fontId="18" fillId="3" borderId="0" xfId="0" applyNumberFormat="1" applyFont="1" applyFill="1" applyAlignment="1">
      <alignment horizontal="right" wrapText="1" readingOrder="1"/>
    </xf>
    <xf numFmtId="164" fontId="21" fillId="8" borderId="0" xfId="0" applyNumberFormat="1" applyFont="1" applyFill="1" applyAlignment="1">
      <alignment horizontal="right" wrapText="1" readingOrder="1"/>
    </xf>
    <xf numFmtId="10" fontId="18" fillId="9" borderId="0" xfId="0" applyNumberFormat="1" applyFont="1" applyFill="1" applyAlignment="1">
      <alignment horizontal="right" wrapText="1" readingOrder="1"/>
    </xf>
    <xf numFmtId="164" fontId="21" fillId="10" borderId="0" xfId="0" applyNumberFormat="1" applyFont="1" applyFill="1" applyAlignment="1">
      <alignment horizontal="right" wrapText="1" readingOrder="1"/>
    </xf>
    <xf numFmtId="10" fontId="18" fillId="11" borderId="0" xfId="0" applyNumberFormat="1" applyFont="1" applyFill="1" applyAlignment="1">
      <alignment horizontal="right" wrapText="1" readingOrder="1"/>
    </xf>
    <xf numFmtId="164" fontId="22" fillId="2" borderId="0" xfId="0" applyNumberFormat="1" applyFont="1" applyFill="1" applyAlignment="1">
      <alignment horizontal="right" wrapText="1" readingOrder="1"/>
    </xf>
    <xf numFmtId="10" fontId="19" fillId="0" borderId="0" xfId="0" applyNumberFormat="1" applyFont="1" applyAlignment="1">
      <alignment horizontal="right" wrapText="1" readingOrder="1"/>
    </xf>
    <xf numFmtId="10" fontId="19" fillId="0" borderId="0" xfId="0" applyNumberFormat="1" applyFont="1"/>
    <xf numFmtId="0" fontId="18" fillId="4" borderId="0" xfId="0" applyFont="1" applyFill="1" applyAlignment="1">
      <alignment horizontal="center"/>
    </xf>
    <xf numFmtId="1" fontId="18" fillId="4" borderId="0" xfId="0" applyNumberFormat="1" applyFont="1" applyFill="1"/>
    <xf numFmtId="0" fontId="18" fillId="0" borderId="0" xfId="0" applyFont="1"/>
    <xf numFmtId="0" fontId="22" fillId="0" borderId="0" xfId="0" applyFont="1" applyAlignment="1">
      <alignment wrapText="1"/>
    </xf>
    <xf numFmtId="4" fontId="18" fillId="2" borderId="0" xfId="0" applyNumberFormat="1" applyFont="1" applyFill="1"/>
    <xf numFmtId="10" fontId="22" fillId="0" borderId="0" xfId="0" applyNumberFormat="1" applyFont="1"/>
    <xf numFmtId="10" fontId="21" fillId="0" borderId="0" xfId="0" applyNumberFormat="1" applyFont="1"/>
    <xf numFmtId="4" fontId="18" fillId="0" borderId="0" xfId="0" applyNumberFormat="1" applyFont="1"/>
    <xf numFmtId="4" fontId="22" fillId="0" borderId="0" xfId="0" applyNumberFormat="1" applyFont="1"/>
    <xf numFmtId="4" fontId="19" fillId="0" borderId="0" xfId="0" applyNumberFormat="1" applyFont="1"/>
    <xf numFmtId="4" fontId="21" fillId="0" borderId="10" xfId="0" applyNumberFormat="1" applyFont="1" applyBorder="1"/>
    <xf numFmtId="4" fontId="21" fillId="0" borderId="0" xfId="0" applyNumberFormat="1" applyFont="1"/>
    <xf numFmtId="10" fontId="18" fillId="0" borderId="0" xfId="0" applyNumberFormat="1" applyFont="1"/>
    <xf numFmtId="4" fontId="22" fillId="0" borderId="10" xfId="0" applyNumberFormat="1" applyFont="1" applyBorder="1"/>
    <xf numFmtId="4" fontId="27" fillId="2" borderId="2" xfId="1" applyNumberFormat="1" applyFont="1" applyBorder="1" applyAlignment="1">
      <alignment horizontal="center" vertical="center"/>
    </xf>
    <xf numFmtId="0" fontId="27" fillId="2" borderId="2" xfId="1" applyFont="1" applyBorder="1" applyAlignment="1">
      <alignment horizontal="center" vertical="center"/>
    </xf>
    <xf numFmtId="0" fontId="27" fillId="2" borderId="0" xfId="1" applyFont="1" applyAlignment="1">
      <alignment horizontal="center" vertical="center"/>
    </xf>
    <xf numFmtId="3" fontId="17" fillId="2" borderId="6" xfId="2" quotePrefix="1" applyNumberFormat="1" applyFont="1" applyBorder="1" applyAlignment="1">
      <alignment horizontal="center" vertical="center" wrapText="1"/>
    </xf>
    <xf numFmtId="0" fontId="17" fillId="13" borderId="6" xfId="2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4" fontId="16" fillId="14" borderId="8" xfId="1" applyNumberFormat="1" applyFont="1" applyFill="1" applyBorder="1" applyAlignment="1">
      <alignment horizontal="right"/>
    </xf>
    <xf numFmtId="3" fontId="16" fillId="14" borderId="8" xfId="1" applyNumberFormat="1" applyFont="1" applyFill="1" applyBorder="1" applyAlignment="1">
      <alignment horizontal="right"/>
    </xf>
    <xf numFmtId="10" fontId="18" fillId="14" borderId="8" xfId="0" applyNumberFormat="1" applyFont="1" applyFill="1" applyBorder="1"/>
    <xf numFmtId="4" fontId="16" fillId="2" borderId="4" xfId="1" applyNumberFormat="1" applyFont="1" applyBorder="1" applyAlignment="1">
      <alignment horizontal="right"/>
    </xf>
    <xf numFmtId="3" fontId="16" fillId="2" borderId="4" xfId="1" applyNumberFormat="1" applyFont="1" applyBorder="1" applyAlignment="1">
      <alignment horizontal="right"/>
    </xf>
    <xf numFmtId="10" fontId="18" fillId="0" borderId="4" xfId="0" applyNumberFormat="1" applyFont="1" applyBorder="1"/>
    <xf numFmtId="4" fontId="16" fillId="14" borderId="4" xfId="1" applyNumberFormat="1" applyFont="1" applyFill="1" applyBorder="1" applyAlignment="1">
      <alignment horizontal="right"/>
    </xf>
    <xf numFmtId="3" fontId="16" fillId="14" borderId="4" xfId="1" applyNumberFormat="1" applyFont="1" applyFill="1" applyBorder="1" applyAlignment="1">
      <alignment horizontal="right"/>
    </xf>
    <xf numFmtId="10" fontId="18" fillId="14" borderId="4" xfId="0" applyNumberFormat="1" applyFont="1" applyFill="1" applyBorder="1"/>
    <xf numFmtId="4" fontId="17" fillId="2" borderId="0" xfId="1" applyNumberFormat="1" applyFont="1" applyAlignment="1">
      <alignment horizontal="center" vertical="center" wrapText="1"/>
    </xf>
    <xf numFmtId="0" fontId="17" fillId="2" borderId="0" xfId="1" applyFont="1"/>
    <xf numFmtId="4" fontId="16" fillId="2" borderId="8" xfId="1" applyNumberFormat="1" applyFont="1" applyBorder="1" applyAlignment="1">
      <alignment horizontal="right"/>
    </xf>
    <xf numFmtId="3" fontId="16" fillId="2" borderId="8" xfId="1" applyNumberFormat="1" applyFont="1" applyBorder="1" applyAlignment="1">
      <alignment horizontal="right"/>
    </xf>
    <xf numFmtId="10" fontId="18" fillId="0" borderId="8" xfId="0" applyNumberFormat="1" applyFont="1" applyBorder="1"/>
    <xf numFmtId="10" fontId="18" fillId="15" borderId="4" xfId="0" applyNumberFormat="1" applyFont="1" applyFill="1" applyBorder="1"/>
    <xf numFmtId="4" fontId="20" fillId="2" borderId="0" xfId="1" applyNumberFormat="1" applyFont="1" applyAlignment="1">
      <alignment wrapText="1"/>
    </xf>
    <xf numFmtId="4" fontId="18" fillId="6" borderId="7" xfId="1" quotePrefix="1" applyNumberFormat="1" applyFont="1" applyFill="1" applyBorder="1" applyAlignment="1">
      <alignment horizontal="right"/>
    </xf>
    <xf numFmtId="3" fontId="18" fillId="6" borderId="7" xfId="1" quotePrefix="1" applyNumberFormat="1" applyFont="1" applyFill="1" applyBorder="1" applyAlignment="1">
      <alignment horizontal="right"/>
    </xf>
    <xf numFmtId="10" fontId="18" fillId="6" borderId="8" xfId="0" applyNumberFormat="1" applyFont="1" applyFill="1" applyBorder="1"/>
    <xf numFmtId="4" fontId="18" fillId="14" borderId="3" xfId="1" quotePrefix="1" applyNumberFormat="1" applyFont="1" applyFill="1" applyBorder="1" applyAlignment="1">
      <alignment horizontal="right"/>
    </xf>
    <xf numFmtId="3" fontId="18" fillId="14" borderId="3" xfId="1" quotePrefix="1" applyNumberFormat="1" applyFont="1" applyFill="1" applyBorder="1" applyAlignment="1">
      <alignment horizontal="right"/>
    </xf>
    <xf numFmtId="4" fontId="28" fillId="2" borderId="4" xfId="2" quotePrefix="1" applyNumberFormat="1" applyFont="1" applyBorder="1" applyAlignment="1">
      <alignment horizontal="center" vertical="center" wrapText="1"/>
    </xf>
    <xf numFmtId="0" fontId="28" fillId="13" borderId="4" xfId="2" applyFont="1" applyFill="1" applyBorder="1" applyAlignment="1">
      <alignment horizontal="center" vertical="center" wrapText="1"/>
    </xf>
    <xf numFmtId="0" fontId="28" fillId="13" borderId="3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10" fontId="21" fillId="0" borderId="10" xfId="0" applyNumberFormat="1" applyFont="1" applyBorder="1"/>
    <xf numFmtId="10" fontId="6" fillId="0" borderId="0" xfId="0" applyNumberFormat="1" applyFont="1"/>
    <xf numFmtId="10" fontId="6" fillId="0" borderId="10" xfId="0" applyNumberFormat="1" applyFont="1" applyBorder="1"/>
    <xf numFmtId="10" fontId="5" fillId="0" borderId="0" xfId="0" applyNumberFormat="1" applyFont="1"/>
    <xf numFmtId="0" fontId="29" fillId="0" borderId="0" xfId="0" applyFont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 readingOrder="1"/>
    </xf>
    <xf numFmtId="0" fontId="30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 wrapText="1" readingOrder="1"/>
    </xf>
    <xf numFmtId="10" fontId="11" fillId="4" borderId="0" xfId="0" applyNumberFormat="1" applyFont="1" applyFill="1"/>
    <xf numFmtId="10" fontId="11" fillId="9" borderId="0" xfId="0" applyNumberFormat="1" applyFont="1" applyFill="1"/>
    <xf numFmtId="10" fontId="11" fillId="11" borderId="0" xfId="0" applyNumberFormat="1" applyFont="1" applyFill="1"/>
    <xf numFmtId="0" fontId="24" fillId="0" borderId="11" xfId="0" applyFont="1" applyBorder="1" applyAlignment="1">
      <alignment horizontal="center" vertical="center" wrapText="1" readingOrder="1"/>
    </xf>
    <xf numFmtId="0" fontId="24" fillId="0" borderId="12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right" vertical="center"/>
    </xf>
    <xf numFmtId="10" fontId="10" fillId="9" borderId="0" xfId="0" applyNumberFormat="1" applyFont="1" applyFill="1" applyAlignment="1">
      <alignment horizontal="right" vertical="center"/>
    </xf>
    <xf numFmtId="0" fontId="4" fillId="8" borderId="0" xfId="0" applyFont="1" applyFill="1" applyAlignment="1">
      <alignment horizontal="left" vertical="center" wrapText="1" readingOrder="1"/>
    </xf>
    <xf numFmtId="0" fontId="4" fillId="8" borderId="0" xfId="0" applyFont="1" applyFill="1" applyAlignment="1">
      <alignment vertical="center" wrapText="1" readingOrder="1"/>
    </xf>
    <xf numFmtId="164" fontId="4" fillId="8" borderId="0" xfId="0" applyNumberFormat="1" applyFont="1" applyFill="1" applyAlignment="1">
      <alignment horizontal="right" vertical="center" wrapText="1" readingOrder="1"/>
    </xf>
    <xf numFmtId="10" fontId="31" fillId="17" borderId="0" xfId="0" applyNumberFormat="1" applyFont="1" applyFill="1" applyAlignment="1">
      <alignment horizontal="right" vertical="center"/>
    </xf>
    <xf numFmtId="0" fontId="32" fillId="0" borderId="0" xfId="0" applyFont="1"/>
    <xf numFmtId="10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left" wrapText="1"/>
    </xf>
    <xf numFmtId="4" fontId="14" fillId="0" borderId="0" xfId="0" applyNumberFormat="1" applyFont="1"/>
    <xf numFmtId="0" fontId="16" fillId="2" borderId="0" xfId="1" applyFont="1" applyAlignment="1">
      <alignment horizontal="center" vertical="center" wrapText="1"/>
    </xf>
    <xf numFmtId="0" fontId="18" fillId="14" borderId="3" xfId="1" applyFont="1" applyFill="1" applyBorder="1" applyAlignment="1">
      <alignment horizontal="left" vertical="center" wrapText="1"/>
    </xf>
    <xf numFmtId="0" fontId="18" fillId="14" borderId="1" xfId="1" applyFont="1" applyFill="1" applyBorder="1" applyAlignment="1">
      <alignment horizontal="left" vertical="center" wrapText="1"/>
    </xf>
    <xf numFmtId="0" fontId="18" fillId="14" borderId="5" xfId="1" applyFont="1" applyFill="1" applyBorder="1" applyAlignment="1">
      <alignment horizontal="left" vertical="center" wrapText="1"/>
    </xf>
    <xf numFmtId="0" fontId="17" fillId="2" borderId="6" xfId="2" quotePrefix="1" applyFont="1" applyBorder="1" applyAlignment="1">
      <alignment horizontal="center" vertical="center" wrapText="1"/>
    </xf>
    <xf numFmtId="0" fontId="18" fillId="2" borderId="7" xfId="1" quotePrefix="1" applyFont="1" applyBorder="1" applyAlignment="1">
      <alignment horizontal="left" vertical="center" wrapText="1"/>
    </xf>
    <xf numFmtId="0" fontId="18" fillId="2" borderId="2" xfId="1" quotePrefix="1" applyFont="1" applyBorder="1" applyAlignment="1">
      <alignment horizontal="left" vertical="center" wrapText="1"/>
    </xf>
    <xf numFmtId="0" fontId="18" fillId="2" borderId="9" xfId="1" quotePrefix="1" applyFont="1" applyBorder="1" applyAlignment="1">
      <alignment horizontal="left" vertical="center" wrapText="1"/>
    </xf>
    <xf numFmtId="0" fontId="18" fillId="2" borderId="3" xfId="1" quotePrefix="1" applyFont="1" applyBorder="1" applyAlignment="1">
      <alignment horizontal="left" vertical="center" wrapText="1"/>
    </xf>
    <xf numFmtId="0" fontId="18" fillId="2" borderId="1" xfId="1" quotePrefix="1" applyFont="1" applyBorder="1" applyAlignment="1">
      <alignment horizontal="left" vertical="center" wrapText="1"/>
    </xf>
    <xf numFmtId="0" fontId="18" fillId="2" borderId="5" xfId="1" quotePrefix="1" applyFont="1" applyBorder="1" applyAlignment="1">
      <alignment horizontal="left" vertical="center" wrapText="1"/>
    </xf>
    <xf numFmtId="0" fontId="18" fillId="14" borderId="3" xfId="1" quotePrefix="1" applyFont="1" applyFill="1" applyBorder="1" applyAlignment="1">
      <alignment horizontal="left" vertical="center" wrapText="1"/>
    </xf>
    <xf numFmtId="0" fontId="18" fillId="14" borderId="1" xfId="1" quotePrefix="1" applyFont="1" applyFill="1" applyBorder="1" applyAlignment="1">
      <alignment horizontal="left" vertical="center" wrapText="1"/>
    </xf>
    <xf numFmtId="0" fontId="18" fillId="14" borderId="5" xfId="1" quotePrefix="1" applyFont="1" applyFill="1" applyBorder="1" applyAlignment="1">
      <alignment horizontal="left" vertical="center" wrapText="1"/>
    </xf>
    <xf numFmtId="0" fontId="16" fillId="2" borderId="3" xfId="2" quotePrefix="1" applyFont="1" applyBorder="1" applyAlignment="1">
      <alignment horizontal="center" vertical="center" wrapText="1"/>
    </xf>
    <xf numFmtId="0" fontId="16" fillId="2" borderId="1" xfId="2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6" borderId="7" xfId="1" applyFont="1" applyFill="1" applyBorder="1" applyAlignment="1">
      <alignment horizontal="left" vertical="center" wrapText="1"/>
    </xf>
    <xf numFmtId="0" fontId="18" fillId="6" borderId="2" xfId="1" applyFont="1" applyFill="1" applyBorder="1" applyAlignment="1">
      <alignment horizontal="left" vertical="center" wrapText="1"/>
    </xf>
    <xf numFmtId="0" fontId="18" fillId="6" borderId="9" xfId="1" applyFont="1" applyFill="1" applyBorder="1" applyAlignment="1">
      <alignment horizontal="left" vertical="center" wrapText="1"/>
    </xf>
    <xf numFmtId="0" fontId="19" fillId="14" borderId="1" xfId="1" applyFont="1" applyFill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8" fillId="2" borderId="3" xfId="2" quotePrefix="1" applyFont="1" applyBorder="1" applyAlignment="1">
      <alignment horizontal="center" vertical="center" wrapText="1"/>
    </xf>
    <xf numFmtId="0" fontId="28" fillId="2" borderId="1" xfId="2" quotePrefix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14" borderId="7" xfId="1" applyFont="1" applyFill="1" applyBorder="1" applyAlignment="1">
      <alignment horizontal="left" vertical="center" wrapText="1"/>
    </xf>
    <xf numFmtId="0" fontId="19" fillId="14" borderId="2" xfId="1" applyFont="1" applyFill="1" applyBorder="1" applyAlignment="1">
      <alignment vertical="center" wrapText="1"/>
    </xf>
    <xf numFmtId="0" fontId="18" fillId="2" borderId="3" xfId="1" applyFont="1" applyBorder="1" applyAlignment="1">
      <alignment horizontal="left" vertical="center" wrapText="1"/>
    </xf>
    <xf numFmtId="0" fontId="19" fillId="2" borderId="1" xfId="1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0" xfId="0" applyFont="1" applyBorder="1" applyAlignment="1">
      <alignment wrapText="1"/>
    </xf>
    <xf numFmtId="10" fontId="19" fillId="0" borderId="10" xfId="0" applyNumberFormat="1" applyFont="1" applyBorder="1" applyAlignment="1">
      <alignment horizontal="right"/>
    </xf>
    <xf numFmtId="10" fontId="22" fillId="0" borderId="10" xfId="0" applyNumberFormat="1" applyFont="1" applyBorder="1"/>
    <xf numFmtId="10" fontId="5" fillId="0" borderId="10" xfId="0" applyNumberFormat="1" applyFont="1" applyBorder="1" applyAlignment="1">
      <alignment horizontal="right"/>
    </xf>
    <xf numFmtId="10" fontId="6" fillId="0" borderId="10" xfId="0" applyNumberFormat="1" applyFont="1" applyBorder="1"/>
    <xf numFmtId="10" fontId="19" fillId="0" borderId="0" xfId="0" applyNumberFormat="1" applyFont="1" applyAlignment="1">
      <alignment horizontal="right"/>
    </xf>
    <xf numFmtId="10" fontId="22" fillId="0" borderId="0" xfId="0" applyNumberFormat="1" applyFont="1"/>
    <xf numFmtId="10" fontId="5" fillId="0" borderId="0" xfId="0" applyNumberFormat="1" applyFont="1" applyAlignment="1">
      <alignment horizontal="right"/>
    </xf>
    <xf numFmtId="10" fontId="6" fillId="0" borderId="0" xfId="0" applyNumberFormat="1" applyFont="1"/>
    <xf numFmtId="10" fontId="18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1" fontId="18" fillId="4" borderId="0" xfId="0" applyNumberFormat="1" applyFont="1" applyFill="1" applyAlignment="1">
      <alignment horizontal="center"/>
    </xf>
    <xf numFmtId="1" fontId="18" fillId="4" borderId="0" xfId="0" applyNumberFormat="1" applyFont="1" applyFill="1"/>
    <xf numFmtId="0" fontId="18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0" fontId="18" fillId="5" borderId="0" xfId="0" applyNumberFormat="1" applyFont="1" applyFill="1" applyAlignment="1">
      <alignment horizontal="center" vertical="center" wrapText="1"/>
    </xf>
    <xf numFmtId="0" fontId="18" fillId="4" borderId="0" xfId="0" applyFont="1" applyFill="1" applyAlignment="1">
      <alignment horizontal="left" wrapText="1"/>
    </xf>
    <xf numFmtId="0" fontId="18" fillId="4" borderId="0" xfId="0" applyFont="1" applyFill="1" applyAlignment="1">
      <alignment wrapText="1"/>
    </xf>
    <xf numFmtId="0" fontId="21" fillId="0" borderId="10" xfId="0" applyFont="1" applyBorder="1" applyAlignment="1">
      <alignment horizontal="left" wrapText="1"/>
    </xf>
    <xf numFmtId="10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16" fontId="24" fillId="0" borderId="1" xfId="0" applyNumberFormat="1" applyFont="1" applyBorder="1" applyAlignment="1">
      <alignment horizontal="center" vertical="center" wrapText="1" readingOrder="1"/>
    </xf>
    <xf numFmtId="16" fontId="24" fillId="0" borderId="5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wrapText="1"/>
    </xf>
    <xf numFmtId="16" fontId="24" fillId="0" borderId="12" xfId="0" applyNumberFormat="1" applyFont="1" applyBorder="1" applyAlignment="1">
      <alignment horizontal="center" vertical="center" wrapText="1" readingOrder="1"/>
    </xf>
    <xf numFmtId="16" fontId="24" fillId="0" borderId="13" xfId="0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no 2 2" xfId="2"/>
    <cellStyle name="Normalno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82C0"/>
      <rgbColor rgb="00FFFF00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35EB46"/>
      <color rgb="FFFFFFFF"/>
      <color rgb="FFCCFF33"/>
      <color rgb="FF99FF33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P29" sqref="P29"/>
    </sheetView>
  </sheetViews>
  <sheetFormatPr defaultColWidth="8.85546875" defaultRowHeight="12" x14ac:dyDescent="0.2"/>
  <cols>
    <col min="1" max="4" width="8.28515625" style="47" customWidth="1"/>
    <col min="5" max="5" width="7.42578125" style="47" customWidth="1"/>
    <col min="6" max="6" width="10.42578125" style="96" customWidth="1"/>
    <col min="7" max="7" width="10.85546875" style="96" customWidth="1"/>
    <col min="8" max="8" width="10.28515625" style="46" customWidth="1"/>
    <col min="9" max="9" width="10.7109375" style="46" customWidth="1"/>
    <col min="10" max="11" width="10.5703125" style="46" customWidth="1"/>
    <col min="12" max="12" width="8" style="46" customWidth="1"/>
    <col min="13" max="13" width="8.28515625" style="46" customWidth="1"/>
    <col min="14" max="16384" width="8.85546875" style="46"/>
  </cols>
  <sheetData>
    <row r="1" spans="1:13" x14ac:dyDescent="0.2">
      <c r="A1" s="180" t="s">
        <v>463</v>
      </c>
      <c r="B1" s="180"/>
      <c r="C1" s="180"/>
    </row>
    <row r="2" spans="1:13" x14ac:dyDescent="0.2">
      <c r="A2" s="181" t="s">
        <v>464</v>
      </c>
      <c r="B2" s="181"/>
      <c r="C2" s="181"/>
      <c r="D2" s="181"/>
    </row>
    <row r="3" spans="1:13" x14ac:dyDescent="0.2">
      <c r="A3" s="181" t="s">
        <v>465</v>
      </c>
      <c r="B3" s="181"/>
    </row>
    <row r="6" spans="1:13" x14ac:dyDescent="0.2">
      <c r="A6" s="157" t="s">
        <v>365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3" x14ac:dyDescent="0.2">
      <c r="A7" s="39"/>
      <c r="B7" s="40"/>
      <c r="C7" s="40"/>
      <c r="D7" s="40"/>
      <c r="E7" s="41"/>
      <c r="F7" s="101"/>
      <c r="G7" s="101"/>
      <c r="H7" s="102"/>
      <c r="I7" s="103"/>
      <c r="J7" s="103"/>
    </row>
    <row r="8" spans="1:13" s="37" customFormat="1" ht="22.5" x14ac:dyDescent="0.2">
      <c r="A8" s="182" t="s">
        <v>366</v>
      </c>
      <c r="B8" s="183"/>
      <c r="C8" s="183"/>
      <c r="D8" s="183"/>
      <c r="E8" s="183"/>
      <c r="F8" s="128" t="s">
        <v>450</v>
      </c>
      <c r="G8" s="128" t="s">
        <v>452</v>
      </c>
      <c r="H8" s="129" t="s">
        <v>454</v>
      </c>
      <c r="I8" s="130" t="s">
        <v>456</v>
      </c>
      <c r="J8" s="130" t="s">
        <v>455</v>
      </c>
      <c r="K8" s="184" t="s">
        <v>4</v>
      </c>
      <c r="L8" s="185"/>
      <c r="M8" s="186"/>
    </row>
    <row r="9" spans="1:13" ht="12.75" thickBot="1" x14ac:dyDescent="0.25">
      <c r="A9" s="161">
        <v>1</v>
      </c>
      <c r="B9" s="161"/>
      <c r="C9" s="161"/>
      <c r="D9" s="161"/>
      <c r="E9" s="161"/>
      <c r="F9" s="104">
        <v>2</v>
      </c>
      <c r="G9" s="104">
        <v>3</v>
      </c>
      <c r="H9" s="105">
        <v>4</v>
      </c>
      <c r="I9" s="105">
        <v>5</v>
      </c>
      <c r="J9" s="105">
        <v>6</v>
      </c>
      <c r="K9" s="106" t="s">
        <v>458</v>
      </c>
      <c r="L9" s="106" t="s">
        <v>459</v>
      </c>
      <c r="M9" s="106" t="s">
        <v>460</v>
      </c>
    </row>
    <row r="10" spans="1:13" x14ac:dyDescent="0.2">
      <c r="A10" s="187" t="s">
        <v>367</v>
      </c>
      <c r="B10" s="188"/>
      <c r="C10" s="188"/>
      <c r="D10" s="188"/>
      <c r="E10" s="188"/>
      <c r="F10" s="107">
        <f>F11+F12</f>
        <v>607952.22</v>
      </c>
      <c r="G10" s="107">
        <f>G11+G12</f>
        <v>815538</v>
      </c>
      <c r="H10" s="108">
        <f t="shared" ref="H10:J10" si="0">H11+H12</f>
        <v>976270</v>
      </c>
      <c r="I10" s="108">
        <f t="shared" si="0"/>
        <v>976270</v>
      </c>
      <c r="J10" s="108">
        <f t="shared" si="0"/>
        <v>976270</v>
      </c>
      <c r="K10" s="109">
        <f>F10/G10</f>
        <v>0.74546154808237008</v>
      </c>
      <c r="L10" s="109">
        <f>H10/G10</f>
        <v>1.1970870762613146</v>
      </c>
      <c r="M10" s="109">
        <f>I10/H10</f>
        <v>1</v>
      </c>
    </row>
    <row r="11" spans="1:13" x14ac:dyDescent="0.2">
      <c r="A11" s="189" t="s">
        <v>368</v>
      </c>
      <c r="B11" s="190"/>
      <c r="C11" s="190"/>
      <c r="D11" s="190"/>
      <c r="E11" s="190"/>
      <c r="F11" s="110">
        <v>607952.22</v>
      </c>
      <c r="G11" s="110">
        <f>815570-32</f>
        <v>815538</v>
      </c>
      <c r="H11" s="111">
        <v>976270</v>
      </c>
      <c r="I11" s="111">
        <v>976270</v>
      </c>
      <c r="J11" s="111">
        <v>976270</v>
      </c>
      <c r="K11" s="112">
        <f>F11/G11</f>
        <v>0.74546154808237008</v>
      </c>
      <c r="L11" s="112">
        <f>H11/G11</f>
        <v>1.1970870762613146</v>
      </c>
      <c r="M11" s="112">
        <v>1</v>
      </c>
    </row>
    <row r="12" spans="1:13" x14ac:dyDescent="0.2">
      <c r="A12" s="165" t="s">
        <v>369</v>
      </c>
      <c r="B12" s="190"/>
      <c r="C12" s="190"/>
      <c r="D12" s="190"/>
      <c r="E12" s="190"/>
      <c r="F12" s="110">
        <v>0</v>
      </c>
      <c r="G12" s="110">
        <v>0</v>
      </c>
      <c r="H12" s="111">
        <v>0</v>
      </c>
      <c r="I12" s="111">
        <v>0</v>
      </c>
      <c r="J12" s="111">
        <v>0</v>
      </c>
      <c r="K12" s="112">
        <v>0</v>
      </c>
      <c r="L12" s="112">
        <v>0</v>
      </c>
      <c r="M12" s="112">
        <v>0</v>
      </c>
    </row>
    <row r="13" spans="1:13" x14ac:dyDescent="0.2">
      <c r="A13" s="158" t="s">
        <v>370</v>
      </c>
      <c r="B13" s="159"/>
      <c r="C13" s="159"/>
      <c r="D13" s="159"/>
      <c r="E13" s="160"/>
      <c r="F13" s="113">
        <f>F14+F15</f>
        <v>676417.01</v>
      </c>
      <c r="G13" s="113">
        <f>G14+G15</f>
        <v>815570</v>
      </c>
      <c r="H13" s="114">
        <f t="shared" ref="H13:J13" si="1">H14+H15</f>
        <v>976270</v>
      </c>
      <c r="I13" s="114">
        <f t="shared" si="1"/>
        <v>976270</v>
      </c>
      <c r="J13" s="114">
        <f t="shared" si="1"/>
        <v>976270</v>
      </c>
      <c r="K13" s="115">
        <f>F13/G13</f>
        <v>0.8293794646688819</v>
      </c>
      <c r="L13" s="115">
        <f>H13/G13</f>
        <v>1.1970401069190872</v>
      </c>
      <c r="M13" s="115">
        <v>1</v>
      </c>
    </row>
    <row r="14" spans="1:13" x14ac:dyDescent="0.2">
      <c r="A14" s="165" t="s">
        <v>371</v>
      </c>
      <c r="B14" s="190"/>
      <c r="C14" s="190"/>
      <c r="D14" s="190"/>
      <c r="E14" s="190"/>
      <c r="F14" s="110">
        <f>676417.01-2150.61</f>
        <v>674266.4</v>
      </c>
      <c r="G14" s="110">
        <v>805170</v>
      </c>
      <c r="H14" s="111">
        <f>976270-3400</f>
        <v>972870</v>
      </c>
      <c r="I14" s="111">
        <f t="shared" ref="I14:J14" si="2">976270-3400</f>
        <v>972870</v>
      </c>
      <c r="J14" s="111">
        <f t="shared" si="2"/>
        <v>972870</v>
      </c>
      <c r="K14" s="112">
        <f>F14/G14</f>
        <v>0.83742116571655678</v>
      </c>
      <c r="L14" s="112">
        <f>H14/G14</f>
        <v>1.2082789969820038</v>
      </c>
      <c r="M14" s="112">
        <v>1</v>
      </c>
    </row>
    <row r="15" spans="1:13" x14ac:dyDescent="0.2">
      <c r="A15" s="165" t="s">
        <v>372</v>
      </c>
      <c r="B15" s="190"/>
      <c r="C15" s="190"/>
      <c r="D15" s="190"/>
      <c r="E15" s="190"/>
      <c r="F15" s="110">
        <v>2150.61</v>
      </c>
      <c r="G15" s="110">
        <v>10400</v>
      </c>
      <c r="H15" s="111">
        <v>3400</v>
      </c>
      <c r="I15" s="111">
        <v>3400</v>
      </c>
      <c r="J15" s="111">
        <v>3400</v>
      </c>
      <c r="K15" s="112">
        <f>F15/G15</f>
        <v>0.20678942307692308</v>
      </c>
      <c r="L15" s="112">
        <f>H15/G15</f>
        <v>0.32692307692307693</v>
      </c>
      <c r="M15" s="112">
        <v>1</v>
      </c>
    </row>
    <row r="16" spans="1:13" x14ac:dyDescent="0.2">
      <c r="A16" s="168" t="s">
        <v>373</v>
      </c>
      <c r="B16" s="179"/>
      <c r="C16" s="179"/>
      <c r="D16" s="179"/>
      <c r="E16" s="179"/>
      <c r="F16" s="113">
        <f>F10-F13</f>
        <v>-68464.790000000037</v>
      </c>
      <c r="G16" s="113">
        <f>G10-G13</f>
        <v>-32</v>
      </c>
      <c r="H16" s="114">
        <f t="shared" ref="H16:J16" si="3">H10-H13</f>
        <v>0</v>
      </c>
      <c r="I16" s="114">
        <f t="shared" si="3"/>
        <v>0</v>
      </c>
      <c r="J16" s="114">
        <f t="shared" si="3"/>
        <v>0</v>
      </c>
      <c r="K16" s="115">
        <f>F16/G16</f>
        <v>2139.5246875000012</v>
      </c>
      <c r="L16" s="115">
        <f>H16/G16</f>
        <v>0</v>
      </c>
      <c r="M16" s="115">
        <v>1</v>
      </c>
    </row>
    <row r="17" spans="1:13" x14ac:dyDescent="0.2">
      <c r="A17" s="42"/>
      <c r="B17" s="43"/>
      <c r="C17" s="43"/>
      <c r="D17" s="43"/>
      <c r="E17" s="43"/>
      <c r="F17" s="116"/>
      <c r="G17" s="116"/>
      <c r="H17" s="117"/>
      <c r="I17" s="117"/>
      <c r="J17" s="117"/>
      <c r="K17" s="86"/>
      <c r="L17" s="86"/>
      <c r="M17" s="86"/>
    </row>
    <row r="18" spans="1:13" x14ac:dyDescent="0.2">
      <c r="A18" s="157" t="s">
        <v>374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</row>
    <row r="19" spans="1:13" x14ac:dyDescent="0.2">
      <c r="A19" s="42"/>
      <c r="B19" s="43"/>
      <c r="C19" s="43"/>
      <c r="D19" s="43"/>
      <c r="E19" s="43"/>
      <c r="F19" s="116"/>
      <c r="G19" s="116"/>
      <c r="H19" s="117"/>
      <c r="I19" s="117"/>
      <c r="J19" s="117"/>
      <c r="K19" s="86"/>
      <c r="L19" s="86"/>
      <c r="M19" s="86"/>
    </row>
    <row r="20" spans="1:13" ht="24" x14ac:dyDescent="0.2">
      <c r="A20" s="171" t="s">
        <v>366</v>
      </c>
      <c r="B20" s="172"/>
      <c r="C20" s="172"/>
      <c r="D20" s="172"/>
      <c r="E20" s="172"/>
      <c r="F20" s="50" t="s">
        <v>450</v>
      </c>
      <c r="G20" s="50" t="s">
        <v>452</v>
      </c>
      <c r="H20" s="48" t="s">
        <v>454</v>
      </c>
      <c r="I20" s="49" t="s">
        <v>456</v>
      </c>
      <c r="J20" s="49" t="s">
        <v>455</v>
      </c>
      <c r="K20" s="173" t="s">
        <v>4</v>
      </c>
      <c r="L20" s="174"/>
      <c r="M20" s="175"/>
    </row>
    <row r="21" spans="1:13" ht="12.75" thickBot="1" x14ac:dyDescent="0.25">
      <c r="A21" s="161">
        <v>1</v>
      </c>
      <c r="B21" s="161"/>
      <c r="C21" s="161"/>
      <c r="D21" s="161"/>
      <c r="E21" s="161"/>
      <c r="F21" s="104">
        <v>2</v>
      </c>
      <c r="G21" s="104">
        <v>3</v>
      </c>
      <c r="H21" s="105">
        <v>4</v>
      </c>
      <c r="I21" s="105">
        <v>5</v>
      </c>
      <c r="J21" s="105">
        <v>6</v>
      </c>
      <c r="K21" s="106" t="s">
        <v>458</v>
      </c>
      <c r="L21" s="106" t="s">
        <v>459</v>
      </c>
      <c r="M21" s="106" t="s">
        <v>460</v>
      </c>
    </row>
    <row r="22" spans="1:13" ht="24.6" customHeight="1" x14ac:dyDescent="0.2">
      <c r="A22" s="162" t="s">
        <v>375</v>
      </c>
      <c r="B22" s="163"/>
      <c r="C22" s="163"/>
      <c r="D22" s="163"/>
      <c r="E22" s="164"/>
      <c r="F22" s="118">
        <v>0</v>
      </c>
      <c r="G22" s="118">
        <v>0</v>
      </c>
      <c r="H22" s="119">
        <v>0</v>
      </c>
      <c r="I22" s="119">
        <v>0</v>
      </c>
      <c r="J22" s="119">
        <v>0</v>
      </c>
      <c r="K22" s="120">
        <v>0</v>
      </c>
      <c r="L22" s="120">
        <v>0</v>
      </c>
      <c r="M22" s="120">
        <v>0</v>
      </c>
    </row>
    <row r="23" spans="1:13" ht="24" customHeight="1" x14ac:dyDescent="0.2">
      <c r="A23" s="165" t="s">
        <v>376</v>
      </c>
      <c r="B23" s="166"/>
      <c r="C23" s="166"/>
      <c r="D23" s="166"/>
      <c r="E23" s="167"/>
      <c r="F23" s="110">
        <v>0</v>
      </c>
      <c r="G23" s="110">
        <v>0</v>
      </c>
      <c r="H23" s="111">
        <v>0</v>
      </c>
      <c r="I23" s="111">
        <v>0</v>
      </c>
      <c r="J23" s="111">
        <v>0</v>
      </c>
      <c r="K23" s="112">
        <v>0</v>
      </c>
      <c r="L23" s="112">
        <v>0</v>
      </c>
      <c r="M23" s="112">
        <v>0</v>
      </c>
    </row>
    <row r="24" spans="1:13" x14ac:dyDescent="0.2">
      <c r="A24" s="168" t="s">
        <v>377</v>
      </c>
      <c r="B24" s="169"/>
      <c r="C24" s="169"/>
      <c r="D24" s="169"/>
      <c r="E24" s="170"/>
      <c r="F24" s="113">
        <f>F22-F23</f>
        <v>0</v>
      </c>
      <c r="G24" s="113">
        <f>G22-G23</f>
        <v>0</v>
      </c>
      <c r="H24" s="114">
        <f t="shared" ref="H24" si="4">H22-H23</f>
        <v>0</v>
      </c>
      <c r="I24" s="114">
        <f t="shared" ref="I24:J24" si="5">I22-I23</f>
        <v>0</v>
      </c>
      <c r="J24" s="114">
        <f t="shared" si="5"/>
        <v>0</v>
      </c>
      <c r="K24" s="121">
        <v>0</v>
      </c>
      <c r="L24" s="121">
        <v>0</v>
      </c>
      <c r="M24" s="121">
        <v>0</v>
      </c>
    </row>
    <row r="25" spans="1:13" x14ac:dyDescent="0.2">
      <c r="A25" s="168" t="s">
        <v>378</v>
      </c>
      <c r="B25" s="169"/>
      <c r="C25" s="169"/>
      <c r="D25" s="169"/>
      <c r="E25" s="170"/>
      <c r="F25" s="113">
        <f>F16+F24</f>
        <v>-68464.790000000037</v>
      </c>
      <c r="G25" s="113">
        <f>G16+G24</f>
        <v>-32</v>
      </c>
      <c r="H25" s="114">
        <f t="shared" ref="H25" si="6">H16+H24</f>
        <v>0</v>
      </c>
      <c r="I25" s="114">
        <f t="shared" ref="I25:J25" si="7">I16+I24</f>
        <v>0</v>
      </c>
      <c r="J25" s="114">
        <f t="shared" si="7"/>
        <v>0</v>
      </c>
      <c r="K25" s="115">
        <f>F25/G25</f>
        <v>2139.5246875000012</v>
      </c>
      <c r="L25" s="115">
        <v>0</v>
      </c>
      <c r="M25" s="115">
        <v>0</v>
      </c>
    </row>
    <row r="26" spans="1:13" x14ac:dyDescent="0.2">
      <c r="A26" s="44"/>
      <c r="B26" s="43"/>
      <c r="C26" s="43"/>
      <c r="D26" s="43"/>
      <c r="E26" s="43"/>
      <c r="F26" s="116"/>
      <c r="G26" s="116"/>
      <c r="H26" s="117"/>
      <c r="I26" s="117"/>
      <c r="J26" s="117"/>
      <c r="K26" s="86"/>
      <c r="L26" s="86"/>
      <c r="M26" s="86"/>
    </row>
    <row r="27" spans="1:13" x14ac:dyDescent="0.2">
      <c r="A27" s="157" t="s">
        <v>379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</row>
    <row r="28" spans="1:13" x14ac:dyDescent="0.2">
      <c r="A28" s="42"/>
      <c r="B28" s="45"/>
      <c r="C28" s="45"/>
      <c r="D28" s="45"/>
      <c r="E28" s="45"/>
      <c r="F28" s="122"/>
      <c r="G28" s="122"/>
      <c r="H28" s="45"/>
      <c r="I28" s="45"/>
      <c r="J28" s="45"/>
      <c r="K28" s="86"/>
      <c r="L28" s="86"/>
      <c r="M28" s="86"/>
    </row>
    <row r="29" spans="1:13" ht="24" x14ac:dyDescent="0.2">
      <c r="A29" s="171" t="s">
        <v>366</v>
      </c>
      <c r="B29" s="172"/>
      <c r="C29" s="172"/>
      <c r="D29" s="172"/>
      <c r="E29" s="172"/>
      <c r="F29" s="50" t="s">
        <v>450</v>
      </c>
      <c r="G29" s="50" t="s">
        <v>452</v>
      </c>
      <c r="H29" s="48" t="s">
        <v>454</v>
      </c>
      <c r="I29" s="49" t="s">
        <v>456</v>
      </c>
      <c r="J29" s="49" t="s">
        <v>455</v>
      </c>
      <c r="K29" s="173" t="s">
        <v>4</v>
      </c>
      <c r="L29" s="174"/>
      <c r="M29" s="175"/>
    </row>
    <row r="30" spans="1:13" ht="12.75" thickBot="1" x14ac:dyDescent="0.25">
      <c r="A30" s="161">
        <v>1</v>
      </c>
      <c r="B30" s="161"/>
      <c r="C30" s="161"/>
      <c r="D30" s="161"/>
      <c r="E30" s="161"/>
      <c r="F30" s="104">
        <v>2</v>
      </c>
      <c r="G30" s="104">
        <v>3</v>
      </c>
      <c r="H30" s="105">
        <v>4</v>
      </c>
      <c r="I30" s="105">
        <v>5</v>
      </c>
      <c r="J30" s="105">
        <v>6</v>
      </c>
      <c r="K30" s="106" t="s">
        <v>458</v>
      </c>
      <c r="L30" s="106" t="s">
        <v>459</v>
      </c>
      <c r="M30" s="106" t="s">
        <v>460</v>
      </c>
    </row>
    <row r="31" spans="1:13" ht="25.15" customHeight="1" x14ac:dyDescent="0.2">
      <c r="A31" s="176" t="s">
        <v>380</v>
      </c>
      <c r="B31" s="177"/>
      <c r="C31" s="177"/>
      <c r="D31" s="177"/>
      <c r="E31" s="178"/>
      <c r="F31" s="123">
        <v>32</v>
      </c>
      <c r="G31" s="123">
        <v>32</v>
      </c>
      <c r="H31" s="124">
        <v>0</v>
      </c>
      <c r="I31" s="124">
        <v>0</v>
      </c>
      <c r="J31" s="124">
        <v>0</v>
      </c>
      <c r="K31" s="125">
        <f>F31/G31</f>
        <v>1</v>
      </c>
      <c r="L31" s="125">
        <f>H31/G31</f>
        <v>0</v>
      </c>
      <c r="M31" s="125">
        <v>0</v>
      </c>
    </row>
    <row r="32" spans="1:13" ht="25.15" customHeight="1" x14ac:dyDescent="0.2">
      <c r="A32" s="168" t="s">
        <v>381</v>
      </c>
      <c r="B32" s="179"/>
      <c r="C32" s="179"/>
      <c r="D32" s="179"/>
      <c r="E32" s="179"/>
      <c r="F32" s="126">
        <v>32</v>
      </c>
      <c r="G32" s="126">
        <v>32</v>
      </c>
      <c r="H32" s="127">
        <v>0</v>
      </c>
      <c r="I32" s="127">
        <v>0</v>
      </c>
      <c r="J32" s="127">
        <v>0</v>
      </c>
      <c r="K32" s="115">
        <f>F32/G32</f>
        <v>1</v>
      </c>
      <c r="L32" s="115">
        <v>0</v>
      </c>
      <c r="M32" s="115">
        <v>0</v>
      </c>
    </row>
    <row r="33" spans="1:13" ht="24" customHeight="1" x14ac:dyDescent="0.2">
      <c r="A33" s="158" t="s">
        <v>382</v>
      </c>
      <c r="B33" s="159"/>
      <c r="C33" s="159"/>
      <c r="D33" s="159"/>
      <c r="E33" s="160"/>
      <c r="F33" s="126">
        <f>F16+F24+F31-F32</f>
        <v>-68464.790000000037</v>
      </c>
      <c r="G33" s="126">
        <f>G16+G24+G31-G32</f>
        <v>-32</v>
      </c>
      <c r="H33" s="127">
        <f>H16+H24+H31-H32</f>
        <v>0</v>
      </c>
      <c r="I33" s="127">
        <v>0</v>
      </c>
      <c r="J33" s="127">
        <v>0</v>
      </c>
      <c r="K33" s="115">
        <f>F33/G33</f>
        <v>2139.5246875000012</v>
      </c>
      <c r="L33" s="115">
        <v>0</v>
      </c>
      <c r="M33" s="115">
        <v>0</v>
      </c>
    </row>
  </sheetData>
  <mergeCells count="29">
    <mergeCell ref="A1:C1"/>
    <mergeCell ref="A2:D2"/>
    <mergeCell ref="A3:B3"/>
    <mergeCell ref="A20:E20"/>
    <mergeCell ref="K20:M20"/>
    <mergeCell ref="A13:E13"/>
    <mergeCell ref="A6:M6"/>
    <mergeCell ref="A8:E8"/>
    <mergeCell ref="K8:M8"/>
    <mergeCell ref="A9:E9"/>
    <mergeCell ref="A10:E10"/>
    <mergeCell ref="A11:E11"/>
    <mergeCell ref="A12:E12"/>
    <mergeCell ref="A14:E14"/>
    <mergeCell ref="A15:E15"/>
    <mergeCell ref="A16:E16"/>
    <mergeCell ref="A18:M18"/>
    <mergeCell ref="A33:E33"/>
    <mergeCell ref="A21:E21"/>
    <mergeCell ref="A22:E22"/>
    <mergeCell ref="A23:E23"/>
    <mergeCell ref="A24:E24"/>
    <mergeCell ref="A25:E25"/>
    <mergeCell ref="A27:M27"/>
    <mergeCell ref="A29:E29"/>
    <mergeCell ref="K29:M29"/>
    <mergeCell ref="A30:E30"/>
    <mergeCell ref="A31:E31"/>
    <mergeCell ref="A32:E32"/>
  </mergeCells>
  <pageMargins left="0.7" right="0.7" top="0.75" bottom="0.75" header="0.3" footer="0.3"/>
  <pageSetup scale="7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opLeftCell="A3" workbookViewId="0">
      <selection activeCell="S22" sqref="S22"/>
    </sheetView>
  </sheetViews>
  <sheetFormatPr defaultRowHeight="12" x14ac:dyDescent="0.2"/>
  <cols>
    <col min="1" max="3" width="8.85546875" style="90"/>
    <col min="4" max="4" width="10.140625" style="90" customWidth="1"/>
    <col min="5" max="5" width="6.28515625" style="90" customWidth="1"/>
    <col min="6" max="6" width="3.7109375" style="90" customWidth="1"/>
    <col min="7" max="7" width="11.140625" style="54" customWidth="1"/>
    <col min="8" max="8" width="9.5703125" style="54" customWidth="1"/>
    <col min="9" max="9" width="11.140625" style="54" customWidth="1"/>
    <col min="10" max="10" width="12.140625" style="54" customWidth="1"/>
    <col min="11" max="11" width="11.140625" style="54" customWidth="1"/>
    <col min="12" max="12" width="5.42578125" style="92" customWidth="1"/>
    <col min="13" max="13" width="3.140625" style="92" customWidth="1"/>
    <col min="14" max="14" width="7.85546875" style="92" customWidth="1"/>
    <col min="15" max="15" width="4.85546875" style="92" customWidth="1"/>
    <col min="16" max="16" width="3.140625" style="92" customWidth="1"/>
    <col min="17" max="17" width="5.28515625" style="54" customWidth="1"/>
    <col min="18" max="253" width="8.85546875" style="54"/>
    <col min="254" max="254" width="10.140625" style="54" customWidth="1"/>
    <col min="255" max="255" width="2.7109375" style="54" customWidth="1"/>
    <col min="256" max="256" width="0" style="54" hidden="1" customWidth="1"/>
    <col min="257" max="257" width="7.7109375" style="54" customWidth="1"/>
    <col min="258" max="261" width="0" style="54" hidden="1" customWidth="1"/>
    <col min="262" max="262" width="43.7109375" style="54" customWidth="1"/>
    <col min="263" max="263" width="8.85546875" style="54"/>
    <col min="264" max="264" width="7.140625" style="54" customWidth="1"/>
    <col min="265" max="265" width="5.28515625" style="54" customWidth="1"/>
    <col min="266" max="266" width="12.28515625" style="54" customWidth="1"/>
    <col min="267" max="267" width="7.140625" style="54" customWidth="1"/>
    <col min="268" max="269" width="8.85546875" style="54"/>
    <col min="270" max="270" width="4.7109375" style="54" customWidth="1"/>
    <col min="271" max="271" width="6.7109375" style="54" customWidth="1"/>
    <col min="272" max="273" width="5.28515625" style="54" customWidth="1"/>
    <col min="274" max="509" width="8.85546875" style="54"/>
    <col min="510" max="510" width="10.140625" style="54" customWidth="1"/>
    <col min="511" max="511" width="2.7109375" style="54" customWidth="1"/>
    <col min="512" max="512" width="0" style="54" hidden="1" customWidth="1"/>
    <col min="513" max="513" width="7.7109375" style="54" customWidth="1"/>
    <col min="514" max="517" width="0" style="54" hidden="1" customWidth="1"/>
    <col min="518" max="518" width="43.7109375" style="54" customWidth="1"/>
    <col min="519" max="519" width="8.85546875" style="54"/>
    <col min="520" max="520" width="7.140625" style="54" customWidth="1"/>
    <col min="521" max="521" width="5.28515625" style="54" customWidth="1"/>
    <col min="522" max="522" width="12.28515625" style="54" customWidth="1"/>
    <col min="523" max="523" width="7.140625" style="54" customWidth="1"/>
    <col min="524" max="525" width="8.85546875" style="54"/>
    <col min="526" max="526" width="4.7109375" style="54" customWidth="1"/>
    <col min="527" max="527" width="6.7109375" style="54" customWidth="1"/>
    <col min="528" max="529" width="5.28515625" style="54" customWidth="1"/>
    <col min="530" max="765" width="8.85546875" style="54"/>
    <col min="766" max="766" width="10.140625" style="54" customWidth="1"/>
    <col min="767" max="767" width="2.7109375" style="54" customWidth="1"/>
    <col min="768" max="768" width="0" style="54" hidden="1" customWidth="1"/>
    <col min="769" max="769" width="7.7109375" style="54" customWidth="1"/>
    <col min="770" max="773" width="0" style="54" hidden="1" customWidth="1"/>
    <col min="774" max="774" width="43.7109375" style="54" customWidth="1"/>
    <col min="775" max="775" width="8.85546875" style="54"/>
    <col min="776" max="776" width="7.140625" style="54" customWidth="1"/>
    <col min="777" max="777" width="5.28515625" style="54" customWidth="1"/>
    <col min="778" max="778" width="12.28515625" style="54" customWidth="1"/>
    <col min="779" max="779" width="7.140625" style="54" customWidth="1"/>
    <col min="780" max="781" width="8.85546875" style="54"/>
    <col min="782" max="782" width="4.7109375" style="54" customWidth="1"/>
    <col min="783" max="783" width="6.7109375" style="54" customWidth="1"/>
    <col min="784" max="785" width="5.28515625" style="54" customWidth="1"/>
    <col min="786" max="1021" width="8.85546875" style="54"/>
    <col min="1022" max="1022" width="10.140625" style="54" customWidth="1"/>
    <col min="1023" max="1023" width="2.7109375" style="54" customWidth="1"/>
    <col min="1024" max="1024" width="0" style="54" hidden="1" customWidth="1"/>
    <col min="1025" max="1025" width="7.7109375" style="54" customWidth="1"/>
    <col min="1026" max="1029" width="0" style="54" hidden="1" customWidth="1"/>
    <col min="1030" max="1030" width="43.7109375" style="54" customWidth="1"/>
    <col min="1031" max="1031" width="8.85546875" style="54"/>
    <col min="1032" max="1032" width="7.140625" style="54" customWidth="1"/>
    <col min="1033" max="1033" width="5.28515625" style="54" customWidth="1"/>
    <col min="1034" max="1034" width="12.28515625" style="54" customWidth="1"/>
    <col min="1035" max="1035" width="7.140625" style="54" customWidth="1"/>
    <col min="1036" max="1037" width="8.85546875" style="54"/>
    <col min="1038" max="1038" width="4.7109375" style="54" customWidth="1"/>
    <col min="1039" max="1039" width="6.7109375" style="54" customWidth="1"/>
    <col min="1040" max="1041" width="5.28515625" style="54" customWidth="1"/>
    <col min="1042" max="1277" width="8.85546875" style="54"/>
    <col min="1278" max="1278" width="10.140625" style="54" customWidth="1"/>
    <col min="1279" max="1279" width="2.7109375" style="54" customWidth="1"/>
    <col min="1280" max="1280" width="0" style="54" hidden="1" customWidth="1"/>
    <col min="1281" max="1281" width="7.7109375" style="54" customWidth="1"/>
    <col min="1282" max="1285" width="0" style="54" hidden="1" customWidth="1"/>
    <col min="1286" max="1286" width="43.7109375" style="54" customWidth="1"/>
    <col min="1287" max="1287" width="8.85546875" style="54"/>
    <col min="1288" max="1288" width="7.140625" style="54" customWidth="1"/>
    <col min="1289" max="1289" width="5.28515625" style="54" customWidth="1"/>
    <col min="1290" max="1290" width="12.28515625" style="54" customWidth="1"/>
    <col min="1291" max="1291" width="7.140625" style="54" customWidth="1"/>
    <col min="1292" max="1293" width="8.85546875" style="54"/>
    <col min="1294" max="1294" width="4.7109375" style="54" customWidth="1"/>
    <col min="1295" max="1295" width="6.7109375" style="54" customWidth="1"/>
    <col min="1296" max="1297" width="5.28515625" style="54" customWidth="1"/>
    <col min="1298" max="1533" width="8.85546875" style="54"/>
    <col min="1534" max="1534" width="10.140625" style="54" customWidth="1"/>
    <col min="1535" max="1535" width="2.7109375" style="54" customWidth="1"/>
    <col min="1536" max="1536" width="0" style="54" hidden="1" customWidth="1"/>
    <col min="1537" max="1537" width="7.7109375" style="54" customWidth="1"/>
    <col min="1538" max="1541" width="0" style="54" hidden="1" customWidth="1"/>
    <col min="1542" max="1542" width="43.7109375" style="54" customWidth="1"/>
    <col min="1543" max="1543" width="8.85546875" style="54"/>
    <col min="1544" max="1544" width="7.140625" style="54" customWidth="1"/>
    <col min="1545" max="1545" width="5.28515625" style="54" customWidth="1"/>
    <col min="1546" max="1546" width="12.28515625" style="54" customWidth="1"/>
    <col min="1547" max="1547" width="7.140625" style="54" customWidth="1"/>
    <col min="1548" max="1549" width="8.85546875" style="54"/>
    <col min="1550" max="1550" width="4.7109375" style="54" customWidth="1"/>
    <col min="1551" max="1551" width="6.7109375" style="54" customWidth="1"/>
    <col min="1552" max="1553" width="5.28515625" style="54" customWidth="1"/>
    <col min="1554" max="1789" width="8.85546875" style="54"/>
    <col min="1790" max="1790" width="10.140625" style="54" customWidth="1"/>
    <col min="1791" max="1791" width="2.7109375" style="54" customWidth="1"/>
    <col min="1792" max="1792" width="0" style="54" hidden="1" customWidth="1"/>
    <col min="1793" max="1793" width="7.7109375" style="54" customWidth="1"/>
    <col min="1794" max="1797" width="0" style="54" hidden="1" customWidth="1"/>
    <col min="1798" max="1798" width="43.7109375" style="54" customWidth="1"/>
    <col min="1799" max="1799" width="8.85546875" style="54"/>
    <col min="1800" max="1800" width="7.140625" style="54" customWidth="1"/>
    <col min="1801" max="1801" width="5.28515625" style="54" customWidth="1"/>
    <col min="1802" max="1802" width="12.28515625" style="54" customWidth="1"/>
    <col min="1803" max="1803" width="7.140625" style="54" customWidth="1"/>
    <col min="1804" max="1805" width="8.85546875" style="54"/>
    <col min="1806" max="1806" width="4.7109375" style="54" customWidth="1"/>
    <col min="1807" max="1807" width="6.7109375" style="54" customWidth="1"/>
    <col min="1808" max="1809" width="5.28515625" style="54" customWidth="1"/>
    <col min="1810" max="2045" width="8.85546875" style="54"/>
    <col min="2046" max="2046" width="10.140625" style="54" customWidth="1"/>
    <col min="2047" max="2047" width="2.7109375" style="54" customWidth="1"/>
    <col min="2048" max="2048" width="0" style="54" hidden="1" customWidth="1"/>
    <col min="2049" max="2049" width="7.7109375" style="54" customWidth="1"/>
    <col min="2050" max="2053" width="0" style="54" hidden="1" customWidth="1"/>
    <col min="2054" max="2054" width="43.7109375" style="54" customWidth="1"/>
    <col min="2055" max="2055" width="8.85546875" style="54"/>
    <col min="2056" max="2056" width="7.140625" style="54" customWidth="1"/>
    <col min="2057" max="2057" width="5.28515625" style="54" customWidth="1"/>
    <col min="2058" max="2058" width="12.28515625" style="54" customWidth="1"/>
    <col min="2059" max="2059" width="7.140625" style="54" customWidth="1"/>
    <col min="2060" max="2061" width="8.85546875" style="54"/>
    <col min="2062" max="2062" width="4.7109375" style="54" customWidth="1"/>
    <col min="2063" max="2063" width="6.7109375" style="54" customWidth="1"/>
    <col min="2064" max="2065" width="5.28515625" style="54" customWidth="1"/>
    <col min="2066" max="2301" width="8.85546875" style="54"/>
    <col min="2302" max="2302" width="10.140625" style="54" customWidth="1"/>
    <col min="2303" max="2303" width="2.7109375" style="54" customWidth="1"/>
    <col min="2304" max="2304" width="0" style="54" hidden="1" customWidth="1"/>
    <col min="2305" max="2305" width="7.7109375" style="54" customWidth="1"/>
    <col min="2306" max="2309" width="0" style="54" hidden="1" customWidth="1"/>
    <col min="2310" max="2310" width="43.7109375" style="54" customWidth="1"/>
    <col min="2311" max="2311" width="8.85546875" style="54"/>
    <col min="2312" max="2312" width="7.140625" style="54" customWidth="1"/>
    <col min="2313" max="2313" width="5.28515625" style="54" customWidth="1"/>
    <col min="2314" max="2314" width="12.28515625" style="54" customWidth="1"/>
    <col min="2315" max="2315" width="7.140625" style="54" customWidth="1"/>
    <col min="2316" max="2317" width="8.85546875" style="54"/>
    <col min="2318" max="2318" width="4.7109375" style="54" customWidth="1"/>
    <col min="2319" max="2319" width="6.7109375" style="54" customWidth="1"/>
    <col min="2320" max="2321" width="5.28515625" style="54" customWidth="1"/>
    <col min="2322" max="2557" width="8.85546875" style="54"/>
    <col min="2558" max="2558" width="10.140625" style="54" customWidth="1"/>
    <col min="2559" max="2559" width="2.7109375" style="54" customWidth="1"/>
    <col min="2560" max="2560" width="0" style="54" hidden="1" customWidth="1"/>
    <col min="2561" max="2561" width="7.7109375" style="54" customWidth="1"/>
    <col min="2562" max="2565" width="0" style="54" hidden="1" customWidth="1"/>
    <col min="2566" max="2566" width="43.7109375" style="54" customWidth="1"/>
    <col min="2567" max="2567" width="8.85546875" style="54"/>
    <col min="2568" max="2568" width="7.140625" style="54" customWidth="1"/>
    <col min="2569" max="2569" width="5.28515625" style="54" customWidth="1"/>
    <col min="2570" max="2570" width="12.28515625" style="54" customWidth="1"/>
    <col min="2571" max="2571" width="7.140625" style="54" customWidth="1"/>
    <col min="2572" max="2573" width="8.85546875" style="54"/>
    <col min="2574" max="2574" width="4.7109375" style="54" customWidth="1"/>
    <col min="2575" max="2575" width="6.7109375" style="54" customWidth="1"/>
    <col min="2576" max="2577" width="5.28515625" style="54" customWidth="1"/>
    <col min="2578" max="2813" width="8.85546875" style="54"/>
    <col min="2814" max="2814" width="10.140625" style="54" customWidth="1"/>
    <col min="2815" max="2815" width="2.7109375" style="54" customWidth="1"/>
    <col min="2816" max="2816" width="0" style="54" hidden="1" customWidth="1"/>
    <col min="2817" max="2817" width="7.7109375" style="54" customWidth="1"/>
    <col min="2818" max="2821" width="0" style="54" hidden="1" customWidth="1"/>
    <col min="2822" max="2822" width="43.7109375" style="54" customWidth="1"/>
    <col min="2823" max="2823" width="8.85546875" style="54"/>
    <col min="2824" max="2824" width="7.140625" style="54" customWidth="1"/>
    <col min="2825" max="2825" width="5.28515625" style="54" customWidth="1"/>
    <col min="2826" max="2826" width="12.28515625" style="54" customWidth="1"/>
    <col min="2827" max="2827" width="7.140625" style="54" customWidth="1"/>
    <col min="2828" max="2829" width="8.85546875" style="54"/>
    <col min="2830" max="2830" width="4.7109375" style="54" customWidth="1"/>
    <col min="2831" max="2831" width="6.7109375" style="54" customWidth="1"/>
    <col min="2832" max="2833" width="5.28515625" style="54" customWidth="1"/>
    <col min="2834" max="3069" width="8.85546875" style="54"/>
    <col min="3070" max="3070" width="10.140625" style="54" customWidth="1"/>
    <col min="3071" max="3071" width="2.7109375" style="54" customWidth="1"/>
    <col min="3072" max="3072" width="0" style="54" hidden="1" customWidth="1"/>
    <col min="3073" max="3073" width="7.7109375" style="54" customWidth="1"/>
    <col min="3074" max="3077" width="0" style="54" hidden="1" customWidth="1"/>
    <col min="3078" max="3078" width="43.7109375" style="54" customWidth="1"/>
    <col min="3079" max="3079" width="8.85546875" style="54"/>
    <col min="3080" max="3080" width="7.140625" style="54" customWidth="1"/>
    <col min="3081" max="3081" width="5.28515625" style="54" customWidth="1"/>
    <col min="3082" max="3082" width="12.28515625" style="54" customWidth="1"/>
    <col min="3083" max="3083" width="7.140625" style="54" customWidth="1"/>
    <col min="3084" max="3085" width="8.85546875" style="54"/>
    <col min="3086" max="3086" width="4.7109375" style="54" customWidth="1"/>
    <col min="3087" max="3087" width="6.7109375" style="54" customWidth="1"/>
    <col min="3088" max="3089" width="5.28515625" style="54" customWidth="1"/>
    <col min="3090" max="3325" width="8.85546875" style="54"/>
    <col min="3326" max="3326" width="10.140625" style="54" customWidth="1"/>
    <col min="3327" max="3327" width="2.7109375" style="54" customWidth="1"/>
    <col min="3328" max="3328" width="0" style="54" hidden="1" customWidth="1"/>
    <col min="3329" max="3329" width="7.7109375" style="54" customWidth="1"/>
    <col min="3330" max="3333" width="0" style="54" hidden="1" customWidth="1"/>
    <col min="3334" max="3334" width="43.7109375" style="54" customWidth="1"/>
    <col min="3335" max="3335" width="8.85546875" style="54"/>
    <col min="3336" max="3336" width="7.140625" style="54" customWidth="1"/>
    <col min="3337" max="3337" width="5.28515625" style="54" customWidth="1"/>
    <col min="3338" max="3338" width="12.28515625" style="54" customWidth="1"/>
    <col min="3339" max="3339" width="7.140625" style="54" customWidth="1"/>
    <col min="3340" max="3341" width="8.85546875" style="54"/>
    <col min="3342" max="3342" width="4.7109375" style="54" customWidth="1"/>
    <col min="3343" max="3343" width="6.7109375" style="54" customWidth="1"/>
    <col min="3344" max="3345" width="5.28515625" style="54" customWidth="1"/>
    <col min="3346" max="3581" width="8.85546875" style="54"/>
    <col min="3582" max="3582" width="10.140625" style="54" customWidth="1"/>
    <col min="3583" max="3583" width="2.7109375" style="54" customWidth="1"/>
    <col min="3584" max="3584" width="0" style="54" hidden="1" customWidth="1"/>
    <col min="3585" max="3585" width="7.7109375" style="54" customWidth="1"/>
    <col min="3586" max="3589" width="0" style="54" hidden="1" customWidth="1"/>
    <col min="3590" max="3590" width="43.7109375" style="54" customWidth="1"/>
    <col min="3591" max="3591" width="8.85546875" style="54"/>
    <col min="3592" max="3592" width="7.140625" style="54" customWidth="1"/>
    <col min="3593" max="3593" width="5.28515625" style="54" customWidth="1"/>
    <col min="3594" max="3594" width="12.28515625" style="54" customWidth="1"/>
    <col min="3595" max="3595" width="7.140625" style="54" customWidth="1"/>
    <col min="3596" max="3597" width="8.85546875" style="54"/>
    <col min="3598" max="3598" width="4.7109375" style="54" customWidth="1"/>
    <col min="3599" max="3599" width="6.7109375" style="54" customWidth="1"/>
    <col min="3600" max="3601" width="5.28515625" style="54" customWidth="1"/>
    <col min="3602" max="3837" width="8.85546875" style="54"/>
    <col min="3838" max="3838" width="10.140625" style="54" customWidth="1"/>
    <col min="3839" max="3839" width="2.7109375" style="54" customWidth="1"/>
    <col min="3840" max="3840" width="0" style="54" hidden="1" customWidth="1"/>
    <col min="3841" max="3841" width="7.7109375" style="54" customWidth="1"/>
    <col min="3842" max="3845" width="0" style="54" hidden="1" customWidth="1"/>
    <col min="3846" max="3846" width="43.7109375" style="54" customWidth="1"/>
    <col min="3847" max="3847" width="8.85546875" style="54"/>
    <col min="3848" max="3848" width="7.140625" style="54" customWidth="1"/>
    <col min="3849" max="3849" width="5.28515625" style="54" customWidth="1"/>
    <col min="3850" max="3850" width="12.28515625" style="54" customWidth="1"/>
    <col min="3851" max="3851" width="7.140625" style="54" customWidth="1"/>
    <col min="3852" max="3853" width="8.85546875" style="54"/>
    <col min="3854" max="3854" width="4.7109375" style="54" customWidth="1"/>
    <col min="3855" max="3855" width="6.7109375" style="54" customWidth="1"/>
    <col min="3856" max="3857" width="5.28515625" style="54" customWidth="1"/>
    <col min="3858" max="4093" width="8.85546875" style="54"/>
    <col min="4094" max="4094" width="10.140625" style="54" customWidth="1"/>
    <col min="4095" max="4095" width="2.7109375" style="54" customWidth="1"/>
    <col min="4096" max="4096" width="0" style="54" hidden="1" customWidth="1"/>
    <col min="4097" max="4097" width="7.7109375" style="54" customWidth="1"/>
    <col min="4098" max="4101" width="0" style="54" hidden="1" customWidth="1"/>
    <col min="4102" max="4102" width="43.7109375" style="54" customWidth="1"/>
    <col min="4103" max="4103" width="8.85546875" style="54"/>
    <col min="4104" max="4104" width="7.140625" style="54" customWidth="1"/>
    <col min="4105" max="4105" width="5.28515625" style="54" customWidth="1"/>
    <col min="4106" max="4106" width="12.28515625" style="54" customWidth="1"/>
    <col min="4107" max="4107" width="7.140625" style="54" customWidth="1"/>
    <col min="4108" max="4109" width="8.85546875" style="54"/>
    <col min="4110" max="4110" width="4.7109375" style="54" customWidth="1"/>
    <col min="4111" max="4111" width="6.7109375" style="54" customWidth="1"/>
    <col min="4112" max="4113" width="5.28515625" style="54" customWidth="1"/>
    <col min="4114" max="4349" width="8.85546875" style="54"/>
    <col min="4350" max="4350" width="10.140625" style="54" customWidth="1"/>
    <col min="4351" max="4351" width="2.7109375" style="54" customWidth="1"/>
    <col min="4352" max="4352" width="0" style="54" hidden="1" customWidth="1"/>
    <col min="4353" max="4353" width="7.7109375" style="54" customWidth="1"/>
    <col min="4354" max="4357" width="0" style="54" hidden="1" customWidth="1"/>
    <col min="4358" max="4358" width="43.7109375" style="54" customWidth="1"/>
    <col min="4359" max="4359" width="8.85546875" style="54"/>
    <col min="4360" max="4360" width="7.140625" style="54" customWidth="1"/>
    <col min="4361" max="4361" width="5.28515625" style="54" customWidth="1"/>
    <col min="4362" max="4362" width="12.28515625" style="54" customWidth="1"/>
    <col min="4363" max="4363" width="7.140625" style="54" customWidth="1"/>
    <col min="4364" max="4365" width="8.85546875" style="54"/>
    <col min="4366" max="4366" width="4.7109375" style="54" customWidth="1"/>
    <col min="4367" max="4367" width="6.7109375" style="54" customWidth="1"/>
    <col min="4368" max="4369" width="5.28515625" style="54" customWidth="1"/>
    <col min="4370" max="4605" width="8.85546875" style="54"/>
    <col min="4606" max="4606" width="10.140625" style="54" customWidth="1"/>
    <col min="4607" max="4607" width="2.7109375" style="54" customWidth="1"/>
    <col min="4608" max="4608" width="0" style="54" hidden="1" customWidth="1"/>
    <col min="4609" max="4609" width="7.7109375" style="54" customWidth="1"/>
    <col min="4610" max="4613" width="0" style="54" hidden="1" customWidth="1"/>
    <col min="4614" max="4614" width="43.7109375" style="54" customWidth="1"/>
    <col min="4615" max="4615" width="8.85546875" style="54"/>
    <col min="4616" max="4616" width="7.140625" style="54" customWidth="1"/>
    <col min="4617" max="4617" width="5.28515625" style="54" customWidth="1"/>
    <col min="4618" max="4618" width="12.28515625" style="54" customWidth="1"/>
    <col min="4619" max="4619" width="7.140625" style="54" customWidth="1"/>
    <col min="4620" max="4621" width="8.85546875" style="54"/>
    <col min="4622" max="4622" width="4.7109375" style="54" customWidth="1"/>
    <col min="4623" max="4623" width="6.7109375" style="54" customWidth="1"/>
    <col min="4624" max="4625" width="5.28515625" style="54" customWidth="1"/>
    <col min="4626" max="4861" width="8.85546875" style="54"/>
    <col min="4862" max="4862" width="10.140625" style="54" customWidth="1"/>
    <col min="4863" max="4863" width="2.7109375" style="54" customWidth="1"/>
    <col min="4864" max="4864" width="0" style="54" hidden="1" customWidth="1"/>
    <col min="4865" max="4865" width="7.7109375" style="54" customWidth="1"/>
    <col min="4866" max="4869" width="0" style="54" hidden="1" customWidth="1"/>
    <col min="4870" max="4870" width="43.7109375" style="54" customWidth="1"/>
    <col min="4871" max="4871" width="8.85546875" style="54"/>
    <col min="4872" max="4872" width="7.140625" style="54" customWidth="1"/>
    <col min="4873" max="4873" width="5.28515625" style="54" customWidth="1"/>
    <col min="4874" max="4874" width="12.28515625" style="54" customWidth="1"/>
    <col min="4875" max="4875" width="7.140625" style="54" customWidth="1"/>
    <col min="4876" max="4877" width="8.85546875" style="54"/>
    <col min="4878" max="4878" width="4.7109375" style="54" customWidth="1"/>
    <col min="4879" max="4879" width="6.7109375" style="54" customWidth="1"/>
    <col min="4880" max="4881" width="5.28515625" style="54" customWidth="1"/>
    <col min="4882" max="5117" width="8.85546875" style="54"/>
    <col min="5118" max="5118" width="10.140625" style="54" customWidth="1"/>
    <col min="5119" max="5119" width="2.7109375" style="54" customWidth="1"/>
    <col min="5120" max="5120" width="0" style="54" hidden="1" customWidth="1"/>
    <col min="5121" max="5121" width="7.7109375" style="54" customWidth="1"/>
    <col min="5122" max="5125" width="0" style="54" hidden="1" customWidth="1"/>
    <col min="5126" max="5126" width="43.7109375" style="54" customWidth="1"/>
    <col min="5127" max="5127" width="8.85546875" style="54"/>
    <col min="5128" max="5128" width="7.140625" style="54" customWidth="1"/>
    <col min="5129" max="5129" width="5.28515625" style="54" customWidth="1"/>
    <col min="5130" max="5130" width="12.28515625" style="54" customWidth="1"/>
    <col min="5131" max="5131" width="7.140625" style="54" customWidth="1"/>
    <col min="5132" max="5133" width="8.85546875" style="54"/>
    <col min="5134" max="5134" width="4.7109375" style="54" customWidth="1"/>
    <col min="5135" max="5135" width="6.7109375" style="54" customWidth="1"/>
    <col min="5136" max="5137" width="5.28515625" style="54" customWidth="1"/>
    <col min="5138" max="5373" width="8.85546875" style="54"/>
    <col min="5374" max="5374" width="10.140625" style="54" customWidth="1"/>
    <col min="5375" max="5375" width="2.7109375" style="54" customWidth="1"/>
    <col min="5376" max="5376" width="0" style="54" hidden="1" customWidth="1"/>
    <col min="5377" max="5377" width="7.7109375" style="54" customWidth="1"/>
    <col min="5378" max="5381" width="0" style="54" hidden="1" customWidth="1"/>
    <col min="5382" max="5382" width="43.7109375" style="54" customWidth="1"/>
    <col min="5383" max="5383" width="8.85546875" style="54"/>
    <col min="5384" max="5384" width="7.140625" style="54" customWidth="1"/>
    <col min="5385" max="5385" width="5.28515625" style="54" customWidth="1"/>
    <col min="5386" max="5386" width="12.28515625" style="54" customWidth="1"/>
    <col min="5387" max="5387" width="7.140625" style="54" customWidth="1"/>
    <col min="5388" max="5389" width="8.85546875" style="54"/>
    <col min="5390" max="5390" width="4.7109375" style="54" customWidth="1"/>
    <col min="5391" max="5391" width="6.7109375" style="54" customWidth="1"/>
    <col min="5392" max="5393" width="5.28515625" style="54" customWidth="1"/>
    <col min="5394" max="5629" width="8.85546875" style="54"/>
    <col min="5630" max="5630" width="10.140625" style="54" customWidth="1"/>
    <col min="5631" max="5631" width="2.7109375" style="54" customWidth="1"/>
    <col min="5632" max="5632" width="0" style="54" hidden="1" customWidth="1"/>
    <col min="5633" max="5633" width="7.7109375" style="54" customWidth="1"/>
    <col min="5634" max="5637" width="0" style="54" hidden="1" customWidth="1"/>
    <col min="5638" max="5638" width="43.7109375" style="54" customWidth="1"/>
    <col min="5639" max="5639" width="8.85546875" style="54"/>
    <col min="5640" max="5640" width="7.140625" style="54" customWidth="1"/>
    <col min="5641" max="5641" width="5.28515625" style="54" customWidth="1"/>
    <col min="5642" max="5642" width="12.28515625" style="54" customWidth="1"/>
    <col min="5643" max="5643" width="7.140625" style="54" customWidth="1"/>
    <col min="5644" max="5645" width="8.85546875" style="54"/>
    <col min="5646" max="5646" width="4.7109375" style="54" customWidth="1"/>
    <col min="5647" max="5647" width="6.7109375" style="54" customWidth="1"/>
    <col min="5648" max="5649" width="5.28515625" style="54" customWidth="1"/>
    <col min="5650" max="5885" width="8.85546875" style="54"/>
    <col min="5886" max="5886" width="10.140625" style="54" customWidth="1"/>
    <col min="5887" max="5887" width="2.7109375" style="54" customWidth="1"/>
    <col min="5888" max="5888" width="0" style="54" hidden="1" customWidth="1"/>
    <col min="5889" max="5889" width="7.7109375" style="54" customWidth="1"/>
    <col min="5890" max="5893" width="0" style="54" hidden="1" customWidth="1"/>
    <col min="5894" max="5894" width="43.7109375" style="54" customWidth="1"/>
    <col min="5895" max="5895" width="8.85546875" style="54"/>
    <col min="5896" max="5896" width="7.140625" style="54" customWidth="1"/>
    <col min="5897" max="5897" width="5.28515625" style="54" customWidth="1"/>
    <col min="5898" max="5898" width="12.28515625" style="54" customWidth="1"/>
    <col min="5899" max="5899" width="7.140625" style="54" customWidth="1"/>
    <col min="5900" max="5901" width="8.85546875" style="54"/>
    <col min="5902" max="5902" width="4.7109375" style="54" customWidth="1"/>
    <col min="5903" max="5903" width="6.7109375" style="54" customWidth="1"/>
    <col min="5904" max="5905" width="5.28515625" style="54" customWidth="1"/>
    <col min="5906" max="6141" width="8.85546875" style="54"/>
    <col min="6142" max="6142" width="10.140625" style="54" customWidth="1"/>
    <col min="6143" max="6143" width="2.7109375" style="54" customWidth="1"/>
    <col min="6144" max="6144" width="0" style="54" hidden="1" customWidth="1"/>
    <col min="6145" max="6145" width="7.7109375" style="54" customWidth="1"/>
    <col min="6146" max="6149" width="0" style="54" hidden="1" customWidth="1"/>
    <col min="6150" max="6150" width="43.7109375" style="54" customWidth="1"/>
    <col min="6151" max="6151" width="8.85546875" style="54"/>
    <col min="6152" max="6152" width="7.140625" style="54" customWidth="1"/>
    <col min="6153" max="6153" width="5.28515625" style="54" customWidth="1"/>
    <col min="6154" max="6154" width="12.28515625" style="54" customWidth="1"/>
    <col min="6155" max="6155" width="7.140625" style="54" customWidth="1"/>
    <col min="6156" max="6157" width="8.85546875" style="54"/>
    <col min="6158" max="6158" width="4.7109375" style="54" customWidth="1"/>
    <col min="6159" max="6159" width="6.7109375" style="54" customWidth="1"/>
    <col min="6160" max="6161" width="5.28515625" style="54" customWidth="1"/>
    <col min="6162" max="6397" width="8.85546875" style="54"/>
    <col min="6398" max="6398" width="10.140625" style="54" customWidth="1"/>
    <col min="6399" max="6399" width="2.7109375" style="54" customWidth="1"/>
    <col min="6400" max="6400" width="0" style="54" hidden="1" customWidth="1"/>
    <col min="6401" max="6401" width="7.7109375" style="54" customWidth="1"/>
    <col min="6402" max="6405" width="0" style="54" hidden="1" customWidth="1"/>
    <col min="6406" max="6406" width="43.7109375" style="54" customWidth="1"/>
    <col min="6407" max="6407" width="8.85546875" style="54"/>
    <col min="6408" max="6408" width="7.140625" style="54" customWidth="1"/>
    <col min="6409" max="6409" width="5.28515625" style="54" customWidth="1"/>
    <col min="6410" max="6410" width="12.28515625" style="54" customWidth="1"/>
    <col min="6411" max="6411" width="7.140625" style="54" customWidth="1"/>
    <col min="6412" max="6413" width="8.85546875" style="54"/>
    <col min="6414" max="6414" width="4.7109375" style="54" customWidth="1"/>
    <col min="6415" max="6415" width="6.7109375" style="54" customWidth="1"/>
    <col min="6416" max="6417" width="5.28515625" style="54" customWidth="1"/>
    <col min="6418" max="6653" width="8.85546875" style="54"/>
    <col min="6654" max="6654" width="10.140625" style="54" customWidth="1"/>
    <col min="6655" max="6655" width="2.7109375" style="54" customWidth="1"/>
    <col min="6656" max="6656" width="0" style="54" hidden="1" customWidth="1"/>
    <col min="6657" max="6657" width="7.7109375" style="54" customWidth="1"/>
    <col min="6658" max="6661" width="0" style="54" hidden="1" customWidth="1"/>
    <col min="6662" max="6662" width="43.7109375" style="54" customWidth="1"/>
    <col min="6663" max="6663" width="8.85546875" style="54"/>
    <col min="6664" max="6664" width="7.140625" style="54" customWidth="1"/>
    <col min="6665" max="6665" width="5.28515625" style="54" customWidth="1"/>
    <col min="6666" max="6666" width="12.28515625" style="54" customWidth="1"/>
    <col min="6667" max="6667" width="7.140625" style="54" customWidth="1"/>
    <col min="6668" max="6669" width="8.85546875" style="54"/>
    <col min="6670" max="6670" width="4.7109375" style="54" customWidth="1"/>
    <col min="6671" max="6671" width="6.7109375" style="54" customWidth="1"/>
    <col min="6672" max="6673" width="5.28515625" style="54" customWidth="1"/>
    <col min="6674" max="6909" width="8.85546875" style="54"/>
    <col min="6910" max="6910" width="10.140625" style="54" customWidth="1"/>
    <col min="6911" max="6911" width="2.7109375" style="54" customWidth="1"/>
    <col min="6912" max="6912" width="0" style="54" hidden="1" customWidth="1"/>
    <col min="6913" max="6913" width="7.7109375" style="54" customWidth="1"/>
    <col min="6914" max="6917" width="0" style="54" hidden="1" customWidth="1"/>
    <col min="6918" max="6918" width="43.7109375" style="54" customWidth="1"/>
    <col min="6919" max="6919" width="8.85546875" style="54"/>
    <col min="6920" max="6920" width="7.140625" style="54" customWidth="1"/>
    <col min="6921" max="6921" width="5.28515625" style="54" customWidth="1"/>
    <col min="6922" max="6922" width="12.28515625" style="54" customWidth="1"/>
    <col min="6923" max="6923" width="7.140625" style="54" customWidth="1"/>
    <col min="6924" max="6925" width="8.85546875" style="54"/>
    <col min="6926" max="6926" width="4.7109375" style="54" customWidth="1"/>
    <col min="6927" max="6927" width="6.7109375" style="54" customWidth="1"/>
    <col min="6928" max="6929" width="5.28515625" style="54" customWidth="1"/>
    <col min="6930" max="7165" width="8.85546875" style="54"/>
    <col min="7166" max="7166" width="10.140625" style="54" customWidth="1"/>
    <col min="7167" max="7167" width="2.7109375" style="54" customWidth="1"/>
    <col min="7168" max="7168" width="0" style="54" hidden="1" customWidth="1"/>
    <col min="7169" max="7169" width="7.7109375" style="54" customWidth="1"/>
    <col min="7170" max="7173" width="0" style="54" hidden="1" customWidth="1"/>
    <col min="7174" max="7174" width="43.7109375" style="54" customWidth="1"/>
    <col min="7175" max="7175" width="8.85546875" style="54"/>
    <col min="7176" max="7176" width="7.140625" style="54" customWidth="1"/>
    <col min="7177" max="7177" width="5.28515625" style="54" customWidth="1"/>
    <col min="7178" max="7178" width="12.28515625" style="54" customWidth="1"/>
    <col min="7179" max="7179" width="7.140625" style="54" customWidth="1"/>
    <col min="7180" max="7181" width="8.85546875" style="54"/>
    <col min="7182" max="7182" width="4.7109375" style="54" customWidth="1"/>
    <col min="7183" max="7183" width="6.7109375" style="54" customWidth="1"/>
    <col min="7184" max="7185" width="5.28515625" style="54" customWidth="1"/>
    <col min="7186" max="7421" width="8.85546875" style="54"/>
    <col min="7422" max="7422" width="10.140625" style="54" customWidth="1"/>
    <col min="7423" max="7423" width="2.7109375" style="54" customWidth="1"/>
    <col min="7424" max="7424" width="0" style="54" hidden="1" customWidth="1"/>
    <col min="7425" max="7425" width="7.7109375" style="54" customWidth="1"/>
    <col min="7426" max="7429" width="0" style="54" hidden="1" customWidth="1"/>
    <col min="7430" max="7430" width="43.7109375" style="54" customWidth="1"/>
    <col min="7431" max="7431" width="8.85546875" style="54"/>
    <col min="7432" max="7432" width="7.140625" style="54" customWidth="1"/>
    <col min="7433" max="7433" width="5.28515625" style="54" customWidth="1"/>
    <col min="7434" max="7434" width="12.28515625" style="54" customWidth="1"/>
    <col min="7435" max="7435" width="7.140625" style="54" customWidth="1"/>
    <col min="7436" max="7437" width="8.85546875" style="54"/>
    <col min="7438" max="7438" width="4.7109375" style="54" customWidth="1"/>
    <col min="7439" max="7439" width="6.7109375" style="54" customWidth="1"/>
    <col min="7440" max="7441" width="5.28515625" style="54" customWidth="1"/>
    <col min="7442" max="7677" width="8.85546875" style="54"/>
    <col min="7678" max="7678" width="10.140625" style="54" customWidth="1"/>
    <col min="7679" max="7679" width="2.7109375" style="54" customWidth="1"/>
    <col min="7680" max="7680" width="0" style="54" hidden="1" customWidth="1"/>
    <col min="7681" max="7681" width="7.7109375" style="54" customWidth="1"/>
    <col min="7682" max="7685" width="0" style="54" hidden="1" customWidth="1"/>
    <col min="7686" max="7686" width="43.7109375" style="54" customWidth="1"/>
    <col min="7687" max="7687" width="8.85546875" style="54"/>
    <col min="7688" max="7688" width="7.140625" style="54" customWidth="1"/>
    <col min="7689" max="7689" width="5.28515625" style="54" customWidth="1"/>
    <col min="7690" max="7690" width="12.28515625" style="54" customWidth="1"/>
    <col min="7691" max="7691" width="7.140625" style="54" customWidth="1"/>
    <col min="7692" max="7693" width="8.85546875" style="54"/>
    <col min="7694" max="7694" width="4.7109375" style="54" customWidth="1"/>
    <col min="7695" max="7695" width="6.7109375" style="54" customWidth="1"/>
    <col min="7696" max="7697" width="5.28515625" style="54" customWidth="1"/>
    <col min="7698" max="7933" width="8.85546875" style="54"/>
    <col min="7934" max="7934" width="10.140625" style="54" customWidth="1"/>
    <col min="7935" max="7935" width="2.7109375" style="54" customWidth="1"/>
    <col min="7936" max="7936" width="0" style="54" hidden="1" customWidth="1"/>
    <col min="7937" max="7937" width="7.7109375" style="54" customWidth="1"/>
    <col min="7938" max="7941" width="0" style="54" hidden="1" customWidth="1"/>
    <col min="7942" max="7942" width="43.7109375" style="54" customWidth="1"/>
    <col min="7943" max="7943" width="8.85546875" style="54"/>
    <col min="7944" max="7944" width="7.140625" style="54" customWidth="1"/>
    <col min="7945" max="7945" width="5.28515625" style="54" customWidth="1"/>
    <col min="7946" max="7946" width="12.28515625" style="54" customWidth="1"/>
    <col min="7947" max="7947" width="7.140625" style="54" customWidth="1"/>
    <col min="7948" max="7949" width="8.85546875" style="54"/>
    <col min="7950" max="7950" width="4.7109375" style="54" customWidth="1"/>
    <col min="7951" max="7951" width="6.7109375" style="54" customWidth="1"/>
    <col min="7952" max="7953" width="5.28515625" style="54" customWidth="1"/>
    <col min="7954" max="8189" width="8.85546875" style="54"/>
    <col min="8190" max="8190" width="10.140625" style="54" customWidth="1"/>
    <col min="8191" max="8191" width="2.7109375" style="54" customWidth="1"/>
    <col min="8192" max="8192" width="0" style="54" hidden="1" customWidth="1"/>
    <col min="8193" max="8193" width="7.7109375" style="54" customWidth="1"/>
    <col min="8194" max="8197" width="0" style="54" hidden="1" customWidth="1"/>
    <col min="8198" max="8198" width="43.7109375" style="54" customWidth="1"/>
    <col min="8199" max="8199" width="8.85546875" style="54"/>
    <col min="8200" max="8200" width="7.140625" style="54" customWidth="1"/>
    <col min="8201" max="8201" width="5.28515625" style="54" customWidth="1"/>
    <col min="8202" max="8202" width="12.28515625" style="54" customWidth="1"/>
    <col min="8203" max="8203" width="7.140625" style="54" customWidth="1"/>
    <col min="8204" max="8205" width="8.85546875" style="54"/>
    <col min="8206" max="8206" width="4.7109375" style="54" customWidth="1"/>
    <col min="8207" max="8207" width="6.7109375" style="54" customWidth="1"/>
    <col min="8208" max="8209" width="5.28515625" style="54" customWidth="1"/>
    <col min="8210" max="8445" width="8.85546875" style="54"/>
    <col min="8446" max="8446" width="10.140625" style="54" customWidth="1"/>
    <col min="8447" max="8447" width="2.7109375" style="54" customWidth="1"/>
    <col min="8448" max="8448" width="0" style="54" hidden="1" customWidth="1"/>
    <col min="8449" max="8449" width="7.7109375" style="54" customWidth="1"/>
    <col min="8450" max="8453" width="0" style="54" hidden="1" customWidth="1"/>
    <col min="8454" max="8454" width="43.7109375" style="54" customWidth="1"/>
    <col min="8455" max="8455" width="8.85546875" style="54"/>
    <col min="8456" max="8456" width="7.140625" style="54" customWidth="1"/>
    <col min="8457" max="8457" width="5.28515625" style="54" customWidth="1"/>
    <col min="8458" max="8458" width="12.28515625" style="54" customWidth="1"/>
    <col min="8459" max="8459" width="7.140625" style="54" customWidth="1"/>
    <col min="8460" max="8461" width="8.85546875" style="54"/>
    <col min="8462" max="8462" width="4.7109375" style="54" customWidth="1"/>
    <col min="8463" max="8463" width="6.7109375" style="54" customWidth="1"/>
    <col min="8464" max="8465" width="5.28515625" style="54" customWidth="1"/>
    <col min="8466" max="8701" width="8.85546875" style="54"/>
    <col min="8702" max="8702" width="10.140625" style="54" customWidth="1"/>
    <col min="8703" max="8703" width="2.7109375" style="54" customWidth="1"/>
    <col min="8704" max="8704" width="0" style="54" hidden="1" customWidth="1"/>
    <col min="8705" max="8705" width="7.7109375" style="54" customWidth="1"/>
    <col min="8706" max="8709" width="0" style="54" hidden="1" customWidth="1"/>
    <col min="8710" max="8710" width="43.7109375" style="54" customWidth="1"/>
    <col min="8711" max="8711" width="8.85546875" style="54"/>
    <col min="8712" max="8712" width="7.140625" style="54" customWidth="1"/>
    <col min="8713" max="8713" width="5.28515625" style="54" customWidth="1"/>
    <col min="8714" max="8714" width="12.28515625" style="54" customWidth="1"/>
    <col min="8715" max="8715" width="7.140625" style="54" customWidth="1"/>
    <col min="8716" max="8717" width="8.85546875" style="54"/>
    <col min="8718" max="8718" width="4.7109375" style="54" customWidth="1"/>
    <col min="8719" max="8719" width="6.7109375" style="54" customWidth="1"/>
    <col min="8720" max="8721" width="5.28515625" style="54" customWidth="1"/>
    <col min="8722" max="8957" width="8.85546875" style="54"/>
    <col min="8958" max="8958" width="10.140625" style="54" customWidth="1"/>
    <col min="8959" max="8959" width="2.7109375" style="54" customWidth="1"/>
    <col min="8960" max="8960" width="0" style="54" hidden="1" customWidth="1"/>
    <col min="8961" max="8961" width="7.7109375" style="54" customWidth="1"/>
    <col min="8962" max="8965" width="0" style="54" hidden="1" customWidth="1"/>
    <col min="8966" max="8966" width="43.7109375" style="54" customWidth="1"/>
    <col min="8967" max="8967" width="8.85546875" style="54"/>
    <col min="8968" max="8968" width="7.140625" style="54" customWidth="1"/>
    <col min="8969" max="8969" width="5.28515625" style="54" customWidth="1"/>
    <col min="8970" max="8970" width="12.28515625" style="54" customWidth="1"/>
    <col min="8971" max="8971" width="7.140625" style="54" customWidth="1"/>
    <col min="8972" max="8973" width="8.85546875" style="54"/>
    <col min="8974" max="8974" width="4.7109375" style="54" customWidth="1"/>
    <col min="8975" max="8975" width="6.7109375" style="54" customWidth="1"/>
    <col min="8976" max="8977" width="5.28515625" style="54" customWidth="1"/>
    <col min="8978" max="9213" width="8.85546875" style="54"/>
    <col min="9214" max="9214" width="10.140625" style="54" customWidth="1"/>
    <col min="9215" max="9215" width="2.7109375" style="54" customWidth="1"/>
    <col min="9216" max="9216" width="0" style="54" hidden="1" customWidth="1"/>
    <col min="9217" max="9217" width="7.7109375" style="54" customWidth="1"/>
    <col min="9218" max="9221" width="0" style="54" hidden="1" customWidth="1"/>
    <col min="9222" max="9222" width="43.7109375" style="54" customWidth="1"/>
    <col min="9223" max="9223" width="8.85546875" style="54"/>
    <col min="9224" max="9224" width="7.140625" style="54" customWidth="1"/>
    <col min="9225" max="9225" width="5.28515625" style="54" customWidth="1"/>
    <col min="9226" max="9226" width="12.28515625" style="54" customWidth="1"/>
    <col min="9227" max="9227" width="7.140625" style="54" customWidth="1"/>
    <col min="9228" max="9229" width="8.85546875" style="54"/>
    <col min="9230" max="9230" width="4.7109375" style="54" customWidth="1"/>
    <col min="9231" max="9231" width="6.7109375" style="54" customWidth="1"/>
    <col min="9232" max="9233" width="5.28515625" style="54" customWidth="1"/>
    <col min="9234" max="9469" width="8.85546875" style="54"/>
    <col min="9470" max="9470" width="10.140625" style="54" customWidth="1"/>
    <col min="9471" max="9471" width="2.7109375" style="54" customWidth="1"/>
    <col min="9472" max="9472" width="0" style="54" hidden="1" customWidth="1"/>
    <col min="9473" max="9473" width="7.7109375" style="54" customWidth="1"/>
    <col min="9474" max="9477" width="0" style="54" hidden="1" customWidth="1"/>
    <col min="9478" max="9478" width="43.7109375" style="54" customWidth="1"/>
    <col min="9479" max="9479" width="8.85546875" style="54"/>
    <col min="9480" max="9480" width="7.140625" style="54" customWidth="1"/>
    <col min="9481" max="9481" width="5.28515625" style="54" customWidth="1"/>
    <col min="9482" max="9482" width="12.28515625" style="54" customWidth="1"/>
    <col min="9483" max="9483" width="7.140625" style="54" customWidth="1"/>
    <col min="9484" max="9485" width="8.85546875" style="54"/>
    <col min="9486" max="9486" width="4.7109375" style="54" customWidth="1"/>
    <col min="9487" max="9487" width="6.7109375" style="54" customWidth="1"/>
    <col min="9488" max="9489" width="5.28515625" style="54" customWidth="1"/>
    <col min="9490" max="9725" width="8.85546875" style="54"/>
    <col min="9726" max="9726" width="10.140625" style="54" customWidth="1"/>
    <col min="9727" max="9727" width="2.7109375" style="54" customWidth="1"/>
    <col min="9728" max="9728" width="0" style="54" hidden="1" customWidth="1"/>
    <col min="9729" max="9729" width="7.7109375" style="54" customWidth="1"/>
    <col min="9730" max="9733" width="0" style="54" hidden="1" customWidth="1"/>
    <col min="9734" max="9734" width="43.7109375" style="54" customWidth="1"/>
    <col min="9735" max="9735" width="8.85546875" style="54"/>
    <col min="9736" max="9736" width="7.140625" style="54" customWidth="1"/>
    <col min="9737" max="9737" width="5.28515625" style="54" customWidth="1"/>
    <col min="9738" max="9738" width="12.28515625" style="54" customWidth="1"/>
    <col min="9739" max="9739" width="7.140625" style="54" customWidth="1"/>
    <col min="9740" max="9741" width="8.85546875" style="54"/>
    <col min="9742" max="9742" width="4.7109375" style="54" customWidth="1"/>
    <col min="9743" max="9743" width="6.7109375" style="54" customWidth="1"/>
    <col min="9744" max="9745" width="5.28515625" style="54" customWidth="1"/>
    <col min="9746" max="9981" width="8.85546875" style="54"/>
    <col min="9982" max="9982" width="10.140625" style="54" customWidth="1"/>
    <col min="9983" max="9983" width="2.7109375" style="54" customWidth="1"/>
    <col min="9984" max="9984" width="0" style="54" hidden="1" customWidth="1"/>
    <col min="9985" max="9985" width="7.7109375" style="54" customWidth="1"/>
    <col min="9986" max="9989" width="0" style="54" hidden="1" customWidth="1"/>
    <col min="9990" max="9990" width="43.7109375" style="54" customWidth="1"/>
    <col min="9991" max="9991" width="8.85546875" style="54"/>
    <col min="9992" max="9992" width="7.140625" style="54" customWidth="1"/>
    <col min="9993" max="9993" width="5.28515625" style="54" customWidth="1"/>
    <col min="9994" max="9994" width="12.28515625" style="54" customWidth="1"/>
    <col min="9995" max="9995" width="7.140625" style="54" customWidth="1"/>
    <col min="9996" max="9997" width="8.85546875" style="54"/>
    <col min="9998" max="9998" width="4.7109375" style="54" customWidth="1"/>
    <col min="9999" max="9999" width="6.7109375" style="54" customWidth="1"/>
    <col min="10000" max="10001" width="5.28515625" style="54" customWidth="1"/>
    <col min="10002" max="10237" width="8.85546875" style="54"/>
    <col min="10238" max="10238" width="10.140625" style="54" customWidth="1"/>
    <col min="10239" max="10239" width="2.7109375" style="54" customWidth="1"/>
    <col min="10240" max="10240" width="0" style="54" hidden="1" customWidth="1"/>
    <col min="10241" max="10241" width="7.7109375" style="54" customWidth="1"/>
    <col min="10242" max="10245" width="0" style="54" hidden="1" customWidth="1"/>
    <col min="10246" max="10246" width="43.7109375" style="54" customWidth="1"/>
    <col min="10247" max="10247" width="8.85546875" style="54"/>
    <col min="10248" max="10248" width="7.140625" style="54" customWidth="1"/>
    <col min="10249" max="10249" width="5.28515625" style="54" customWidth="1"/>
    <col min="10250" max="10250" width="12.28515625" style="54" customWidth="1"/>
    <col min="10251" max="10251" width="7.140625" style="54" customWidth="1"/>
    <col min="10252" max="10253" width="8.85546875" style="54"/>
    <col min="10254" max="10254" width="4.7109375" style="54" customWidth="1"/>
    <col min="10255" max="10255" width="6.7109375" style="54" customWidth="1"/>
    <col min="10256" max="10257" width="5.28515625" style="54" customWidth="1"/>
    <col min="10258" max="10493" width="8.85546875" style="54"/>
    <col min="10494" max="10494" width="10.140625" style="54" customWidth="1"/>
    <col min="10495" max="10495" width="2.7109375" style="54" customWidth="1"/>
    <col min="10496" max="10496" width="0" style="54" hidden="1" customWidth="1"/>
    <col min="10497" max="10497" width="7.7109375" style="54" customWidth="1"/>
    <col min="10498" max="10501" width="0" style="54" hidden="1" customWidth="1"/>
    <col min="10502" max="10502" width="43.7109375" style="54" customWidth="1"/>
    <col min="10503" max="10503" width="8.85546875" style="54"/>
    <col min="10504" max="10504" width="7.140625" style="54" customWidth="1"/>
    <col min="10505" max="10505" width="5.28515625" style="54" customWidth="1"/>
    <col min="10506" max="10506" width="12.28515625" style="54" customWidth="1"/>
    <col min="10507" max="10507" width="7.140625" style="54" customWidth="1"/>
    <col min="10508" max="10509" width="8.85546875" style="54"/>
    <col min="10510" max="10510" width="4.7109375" style="54" customWidth="1"/>
    <col min="10511" max="10511" width="6.7109375" style="54" customWidth="1"/>
    <col min="10512" max="10513" width="5.28515625" style="54" customWidth="1"/>
    <col min="10514" max="10749" width="8.85546875" style="54"/>
    <col min="10750" max="10750" width="10.140625" style="54" customWidth="1"/>
    <col min="10751" max="10751" width="2.7109375" style="54" customWidth="1"/>
    <col min="10752" max="10752" width="0" style="54" hidden="1" customWidth="1"/>
    <col min="10753" max="10753" width="7.7109375" style="54" customWidth="1"/>
    <col min="10754" max="10757" width="0" style="54" hidden="1" customWidth="1"/>
    <col min="10758" max="10758" width="43.7109375" style="54" customWidth="1"/>
    <col min="10759" max="10759" width="8.85546875" style="54"/>
    <col min="10760" max="10760" width="7.140625" style="54" customWidth="1"/>
    <col min="10761" max="10761" width="5.28515625" style="54" customWidth="1"/>
    <col min="10762" max="10762" width="12.28515625" style="54" customWidth="1"/>
    <col min="10763" max="10763" width="7.140625" style="54" customWidth="1"/>
    <col min="10764" max="10765" width="8.85546875" style="54"/>
    <col min="10766" max="10766" width="4.7109375" style="54" customWidth="1"/>
    <col min="10767" max="10767" width="6.7109375" style="54" customWidth="1"/>
    <col min="10768" max="10769" width="5.28515625" style="54" customWidth="1"/>
    <col min="10770" max="11005" width="8.85546875" style="54"/>
    <col min="11006" max="11006" width="10.140625" style="54" customWidth="1"/>
    <col min="11007" max="11007" width="2.7109375" style="54" customWidth="1"/>
    <col min="11008" max="11008" width="0" style="54" hidden="1" customWidth="1"/>
    <col min="11009" max="11009" width="7.7109375" style="54" customWidth="1"/>
    <col min="11010" max="11013" width="0" style="54" hidden="1" customWidth="1"/>
    <col min="11014" max="11014" width="43.7109375" style="54" customWidth="1"/>
    <col min="11015" max="11015" width="8.85546875" style="54"/>
    <col min="11016" max="11016" width="7.140625" style="54" customWidth="1"/>
    <col min="11017" max="11017" width="5.28515625" style="54" customWidth="1"/>
    <col min="11018" max="11018" width="12.28515625" style="54" customWidth="1"/>
    <col min="11019" max="11019" width="7.140625" style="54" customWidth="1"/>
    <col min="11020" max="11021" width="8.85546875" style="54"/>
    <col min="11022" max="11022" width="4.7109375" style="54" customWidth="1"/>
    <col min="11023" max="11023" width="6.7109375" style="54" customWidth="1"/>
    <col min="11024" max="11025" width="5.28515625" style="54" customWidth="1"/>
    <col min="11026" max="11261" width="8.85546875" style="54"/>
    <col min="11262" max="11262" width="10.140625" style="54" customWidth="1"/>
    <col min="11263" max="11263" width="2.7109375" style="54" customWidth="1"/>
    <col min="11264" max="11264" width="0" style="54" hidden="1" customWidth="1"/>
    <col min="11265" max="11265" width="7.7109375" style="54" customWidth="1"/>
    <col min="11266" max="11269" width="0" style="54" hidden="1" customWidth="1"/>
    <col min="11270" max="11270" width="43.7109375" style="54" customWidth="1"/>
    <col min="11271" max="11271" width="8.85546875" style="54"/>
    <col min="11272" max="11272" width="7.140625" style="54" customWidth="1"/>
    <col min="11273" max="11273" width="5.28515625" style="54" customWidth="1"/>
    <col min="11274" max="11274" width="12.28515625" style="54" customWidth="1"/>
    <col min="11275" max="11275" width="7.140625" style="54" customWidth="1"/>
    <col min="11276" max="11277" width="8.85546875" style="54"/>
    <col min="11278" max="11278" width="4.7109375" style="54" customWidth="1"/>
    <col min="11279" max="11279" width="6.7109375" style="54" customWidth="1"/>
    <col min="11280" max="11281" width="5.28515625" style="54" customWidth="1"/>
    <col min="11282" max="11517" width="8.85546875" style="54"/>
    <col min="11518" max="11518" width="10.140625" style="54" customWidth="1"/>
    <col min="11519" max="11519" width="2.7109375" style="54" customWidth="1"/>
    <col min="11520" max="11520" width="0" style="54" hidden="1" customWidth="1"/>
    <col min="11521" max="11521" width="7.7109375" style="54" customWidth="1"/>
    <col min="11522" max="11525" width="0" style="54" hidden="1" customWidth="1"/>
    <col min="11526" max="11526" width="43.7109375" style="54" customWidth="1"/>
    <col min="11527" max="11527" width="8.85546875" style="54"/>
    <col min="11528" max="11528" width="7.140625" style="54" customWidth="1"/>
    <col min="11529" max="11529" width="5.28515625" style="54" customWidth="1"/>
    <col min="11530" max="11530" width="12.28515625" style="54" customWidth="1"/>
    <col min="11531" max="11531" width="7.140625" style="54" customWidth="1"/>
    <col min="11532" max="11533" width="8.85546875" style="54"/>
    <col min="11534" max="11534" width="4.7109375" style="54" customWidth="1"/>
    <col min="11535" max="11535" width="6.7109375" style="54" customWidth="1"/>
    <col min="11536" max="11537" width="5.28515625" style="54" customWidth="1"/>
    <col min="11538" max="11773" width="8.85546875" style="54"/>
    <col min="11774" max="11774" width="10.140625" style="54" customWidth="1"/>
    <col min="11775" max="11775" width="2.7109375" style="54" customWidth="1"/>
    <col min="11776" max="11776" width="0" style="54" hidden="1" customWidth="1"/>
    <col min="11777" max="11777" width="7.7109375" style="54" customWidth="1"/>
    <col min="11778" max="11781" width="0" style="54" hidden="1" customWidth="1"/>
    <col min="11782" max="11782" width="43.7109375" style="54" customWidth="1"/>
    <col min="11783" max="11783" width="8.85546875" style="54"/>
    <col min="11784" max="11784" width="7.140625" style="54" customWidth="1"/>
    <col min="11785" max="11785" width="5.28515625" style="54" customWidth="1"/>
    <col min="11786" max="11786" width="12.28515625" style="54" customWidth="1"/>
    <col min="11787" max="11787" width="7.140625" style="54" customWidth="1"/>
    <col min="11788" max="11789" width="8.85546875" style="54"/>
    <col min="11790" max="11790" width="4.7109375" style="54" customWidth="1"/>
    <col min="11791" max="11791" width="6.7109375" style="54" customWidth="1"/>
    <col min="11792" max="11793" width="5.28515625" style="54" customWidth="1"/>
    <col min="11794" max="12029" width="8.85546875" style="54"/>
    <col min="12030" max="12030" width="10.140625" style="54" customWidth="1"/>
    <col min="12031" max="12031" width="2.7109375" style="54" customWidth="1"/>
    <col min="12032" max="12032" width="0" style="54" hidden="1" customWidth="1"/>
    <col min="12033" max="12033" width="7.7109375" style="54" customWidth="1"/>
    <col min="12034" max="12037" width="0" style="54" hidden="1" customWidth="1"/>
    <col min="12038" max="12038" width="43.7109375" style="54" customWidth="1"/>
    <col min="12039" max="12039" width="8.85546875" style="54"/>
    <col min="12040" max="12040" width="7.140625" style="54" customWidth="1"/>
    <col min="12041" max="12041" width="5.28515625" style="54" customWidth="1"/>
    <col min="12042" max="12042" width="12.28515625" style="54" customWidth="1"/>
    <col min="12043" max="12043" width="7.140625" style="54" customWidth="1"/>
    <col min="12044" max="12045" width="8.85546875" style="54"/>
    <col min="12046" max="12046" width="4.7109375" style="54" customWidth="1"/>
    <col min="12047" max="12047" width="6.7109375" style="54" customWidth="1"/>
    <col min="12048" max="12049" width="5.28515625" style="54" customWidth="1"/>
    <col min="12050" max="12285" width="8.85546875" style="54"/>
    <col min="12286" max="12286" width="10.140625" style="54" customWidth="1"/>
    <col min="12287" max="12287" width="2.7109375" style="54" customWidth="1"/>
    <col min="12288" max="12288" width="0" style="54" hidden="1" customWidth="1"/>
    <col min="12289" max="12289" width="7.7109375" style="54" customWidth="1"/>
    <col min="12290" max="12293" width="0" style="54" hidden="1" customWidth="1"/>
    <col min="12294" max="12294" width="43.7109375" style="54" customWidth="1"/>
    <col min="12295" max="12295" width="8.85546875" style="54"/>
    <col min="12296" max="12296" width="7.140625" style="54" customWidth="1"/>
    <col min="12297" max="12297" width="5.28515625" style="54" customWidth="1"/>
    <col min="12298" max="12298" width="12.28515625" style="54" customWidth="1"/>
    <col min="12299" max="12299" width="7.140625" style="54" customWidth="1"/>
    <col min="12300" max="12301" width="8.85546875" style="54"/>
    <col min="12302" max="12302" width="4.7109375" style="54" customWidth="1"/>
    <col min="12303" max="12303" width="6.7109375" style="54" customWidth="1"/>
    <col min="12304" max="12305" width="5.28515625" style="54" customWidth="1"/>
    <col min="12306" max="12541" width="8.85546875" style="54"/>
    <col min="12542" max="12542" width="10.140625" style="54" customWidth="1"/>
    <col min="12543" max="12543" width="2.7109375" style="54" customWidth="1"/>
    <col min="12544" max="12544" width="0" style="54" hidden="1" customWidth="1"/>
    <col min="12545" max="12545" width="7.7109375" style="54" customWidth="1"/>
    <col min="12546" max="12549" width="0" style="54" hidden="1" customWidth="1"/>
    <col min="12550" max="12550" width="43.7109375" style="54" customWidth="1"/>
    <col min="12551" max="12551" width="8.85546875" style="54"/>
    <col min="12552" max="12552" width="7.140625" style="54" customWidth="1"/>
    <col min="12553" max="12553" width="5.28515625" style="54" customWidth="1"/>
    <col min="12554" max="12554" width="12.28515625" style="54" customWidth="1"/>
    <col min="12555" max="12555" width="7.140625" style="54" customWidth="1"/>
    <col min="12556" max="12557" width="8.85546875" style="54"/>
    <col min="12558" max="12558" width="4.7109375" style="54" customWidth="1"/>
    <col min="12559" max="12559" width="6.7109375" style="54" customWidth="1"/>
    <col min="12560" max="12561" width="5.28515625" style="54" customWidth="1"/>
    <col min="12562" max="12797" width="8.85546875" style="54"/>
    <col min="12798" max="12798" width="10.140625" style="54" customWidth="1"/>
    <col min="12799" max="12799" width="2.7109375" style="54" customWidth="1"/>
    <col min="12800" max="12800" width="0" style="54" hidden="1" customWidth="1"/>
    <col min="12801" max="12801" width="7.7109375" style="54" customWidth="1"/>
    <col min="12802" max="12805" width="0" style="54" hidden="1" customWidth="1"/>
    <col min="12806" max="12806" width="43.7109375" style="54" customWidth="1"/>
    <col min="12807" max="12807" width="8.85546875" style="54"/>
    <col min="12808" max="12808" width="7.140625" style="54" customWidth="1"/>
    <col min="12809" max="12809" width="5.28515625" style="54" customWidth="1"/>
    <col min="12810" max="12810" width="12.28515625" style="54" customWidth="1"/>
    <col min="12811" max="12811" width="7.140625" style="54" customWidth="1"/>
    <col min="12812" max="12813" width="8.85546875" style="54"/>
    <col min="12814" max="12814" width="4.7109375" style="54" customWidth="1"/>
    <col min="12815" max="12815" width="6.7109375" style="54" customWidth="1"/>
    <col min="12816" max="12817" width="5.28515625" style="54" customWidth="1"/>
    <col min="12818" max="13053" width="8.85546875" style="54"/>
    <col min="13054" max="13054" width="10.140625" style="54" customWidth="1"/>
    <col min="13055" max="13055" width="2.7109375" style="54" customWidth="1"/>
    <col min="13056" max="13056" width="0" style="54" hidden="1" customWidth="1"/>
    <col min="13057" max="13057" width="7.7109375" style="54" customWidth="1"/>
    <col min="13058" max="13061" width="0" style="54" hidden="1" customWidth="1"/>
    <col min="13062" max="13062" width="43.7109375" style="54" customWidth="1"/>
    <col min="13063" max="13063" width="8.85546875" style="54"/>
    <col min="13064" max="13064" width="7.140625" style="54" customWidth="1"/>
    <col min="13065" max="13065" width="5.28515625" style="54" customWidth="1"/>
    <col min="13066" max="13066" width="12.28515625" style="54" customWidth="1"/>
    <col min="13067" max="13067" width="7.140625" style="54" customWidth="1"/>
    <col min="13068" max="13069" width="8.85546875" style="54"/>
    <col min="13070" max="13070" width="4.7109375" style="54" customWidth="1"/>
    <col min="13071" max="13071" width="6.7109375" style="54" customWidth="1"/>
    <col min="13072" max="13073" width="5.28515625" style="54" customWidth="1"/>
    <col min="13074" max="13309" width="8.85546875" style="54"/>
    <col min="13310" max="13310" width="10.140625" style="54" customWidth="1"/>
    <col min="13311" max="13311" width="2.7109375" style="54" customWidth="1"/>
    <col min="13312" max="13312" width="0" style="54" hidden="1" customWidth="1"/>
    <col min="13313" max="13313" width="7.7109375" style="54" customWidth="1"/>
    <col min="13314" max="13317" width="0" style="54" hidden="1" customWidth="1"/>
    <col min="13318" max="13318" width="43.7109375" style="54" customWidth="1"/>
    <col min="13319" max="13319" width="8.85546875" style="54"/>
    <col min="13320" max="13320" width="7.140625" style="54" customWidth="1"/>
    <col min="13321" max="13321" width="5.28515625" style="54" customWidth="1"/>
    <col min="13322" max="13322" width="12.28515625" style="54" customWidth="1"/>
    <col min="13323" max="13323" width="7.140625" style="54" customWidth="1"/>
    <col min="13324" max="13325" width="8.85546875" style="54"/>
    <col min="13326" max="13326" width="4.7109375" style="54" customWidth="1"/>
    <col min="13327" max="13327" width="6.7109375" style="54" customWidth="1"/>
    <col min="13328" max="13329" width="5.28515625" style="54" customWidth="1"/>
    <col min="13330" max="13565" width="8.85546875" style="54"/>
    <col min="13566" max="13566" width="10.140625" style="54" customWidth="1"/>
    <col min="13567" max="13567" width="2.7109375" style="54" customWidth="1"/>
    <col min="13568" max="13568" width="0" style="54" hidden="1" customWidth="1"/>
    <col min="13569" max="13569" width="7.7109375" style="54" customWidth="1"/>
    <col min="13570" max="13573" width="0" style="54" hidden="1" customWidth="1"/>
    <col min="13574" max="13574" width="43.7109375" style="54" customWidth="1"/>
    <col min="13575" max="13575" width="8.85546875" style="54"/>
    <col min="13576" max="13576" width="7.140625" style="54" customWidth="1"/>
    <col min="13577" max="13577" width="5.28515625" style="54" customWidth="1"/>
    <col min="13578" max="13578" width="12.28515625" style="54" customWidth="1"/>
    <col min="13579" max="13579" width="7.140625" style="54" customWidth="1"/>
    <col min="13580" max="13581" width="8.85546875" style="54"/>
    <col min="13582" max="13582" width="4.7109375" style="54" customWidth="1"/>
    <col min="13583" max="13583" width="6.7109375" style="54" customWidth="1"/>
    <col min="13584" max="13585" width="5.28515625" style="54" customWidth="1"/>
    <col min="13586" max="13821" width="8.85546875" style="54"/>
    <col min="13822" max="13822" width="10.140625" style="54" customWidth="1"/>
    <col min="13823" max="13823" width="2.7109375" style="54" customWidth="1"/>
    <col min="13824" max="13824" width="0" style="54" hidden="1" customWidth="1"/>
    <col min="13825" max="13825" width="7.7109375" style="54" customWidth="1"/>
    <col min="13826" max="13829" width="0" style="54" hidden="1" customWidth="1"/>
    <col min="13830" max="13830" width="43.7109375" style="54" customWidth="1"/>
    <col min="13831" max="13831" width="8.85546875" style="54"/>
    <col min="13832" max="13832" width="7.140625" style="54" customWidth="1"/>
    <col min="13833" max="13833" width="5.28515625" style="54" customWidth="1"/>
    <col min="13834" max="13834" width="12.28515625" style="54" customWidth="1"/>
    <col min="13835" max="13835" width="7.140625" style="54" customWidth="1"/>
    <col min="13836" max="13837" width="8.85546875" style="54"/>
    <col min="13838" max="13838" width="4.7109375" style="54" customWidth="1"/>
    <col min="13839" max="13839" width="6.7109375" style="54" customWidth="1"/>
    <col min="13840" max="13841" width="5.28515625" style="54" customWidth="1"/>
    <col min="13842" max="14077" width="8.85546875" style="54"/>
    <col min="14078" max="14078" width="10.140625" style="54" customWidth="1"/>
    <col min="14079" max="14079" width="2.7109375" style="54" customWidth="1"/>
    <col min="14080" max="14080" width="0" style="54" hidden="1" customWidth="1"/>
    <col min="14081" max="14081" width="7.7109375" style="54" customWidth="1"/>
    <col min="14082" max="14085" width="0" style="54" hidden="1" customWidth="1"/>
    <col min="14086" max="14086" width="43.7109375" style="54" customWidth="1"/>
    <col min="14087" max="14087" width="8.85546875" style="54"/>
    <col min="14088" max="14088" width="7.140625" style="54" customWidth="1"/>
    <col min="14089" max="14089" width="5.28515625" style="54" customWidth="1"/>
    <col min="14090" max="14090" width="12.28515625" style="54" customWidth="1"/>
    <col min="14091" max="14091" width="7.140625" style="54" customWidth="1"/>
    <col min="14092" max="14093" width="8.85546875" style="54"/>
    <col min="14094" max="14094" width="4.7109375" style="54" customWidth="1"/>
    <col min="14095" max="14095" width="6.7109375" style="54" customWidth="1"/>
    <col min="14096" max="14097" width="5.28515625" style="54" customWidth="1"/>
    <col min="14098" max="14333" width="8.85546875" style="54"/>
    <col min="14334" max="14334" width="10.140625" style="54" customWidth="1"/>
    <col min="14335" max="14335" width="2.7109375" style="54" customWidth="1"/>
    <col min="14336" max="14336" width="0" style="54" hidden="1" customWidth="1"/>
    <col min="14337" max="14337" width="7.7109375" style="54" customWidth="1"/>
    <col min="14338" max="14341" width="0" style="54" hidden="1" customWidth="1"/>
    <col min="14342" max="14342" width="43.7109375" style="54" customWidth="1"/>
    <col min="14343" max="14343" width="8.85546875" style="54"/>
    <col min="14344" max="14344" width="7.140625" style="54" customWidth="1"/>
    <col min="14345" max="14345" width="5.28515625" style="54" customWidth="1"/>
    <col min="14346" max="14346" width="12.28515625" style="54" customWidth="1"/>
    <col min="14347" max="14347" width="7.140625" style="54" customWidth="1"/>
    <col min="14348" max="14349" width="8.85546875" style="54"/>
    <col min="14350" max="14350" width="4.7109375" style="54" customWidth="1"/>
    <col min="14351" max="14351" width="6.7109375" style="54" customWidth="1"/>
    <col min="14352" max="14353" width="5.28515625" style="54" customWidth="1"/>
    <col min="14354" max="14589" width="8.85546875" style="54"/>
    <col min="14590" max="14590" width="10.140625" style="54" customWidth="1"/>
    <col min="14591" max="14591" width="2.7109375" style="54" customWidth="1"/>
    <col min="14592" max="14592" width="0" style="54" hidden="1" customWidth="1"/>
    <col min="14593" max="14593" width="7.7109375" style="54" customWidth="1"/>
    <col min="14594" max="14597" width="0" style="54" hidden="1" customWidth="1"/>
    <col min="14598" max="14598" width="43.7109375" style="54" customWidth="1"/>
    <col min="14599" max="14599" width="8.85546875" style="54"/>
    <col min="14600" max="14600" width="7.140625" style="54" customWidth="1"/>
    <col min="14601" max="14601" width="5.28515625" style="54" customWidth="1"/>
    <col min="14602" max="14602" width="12.28515625" style="54" customWidth="1"/>
    <col min="14603" max="14603" width="7.140625" style="54" customWidth="1"/>
    <col min="14604" max="14605" width="8.85546875" style="54"/>
    <col min="14606" max="14606" width="4.7109375" style="54" customWidth="1"/>
    <col min="14607" max="14607" width="6.7109375" style="54" customWidth="1"/>
    <col min="14608" max="14609" width="5.28515625" style="54" customWidth="1"/>
    <col min="14610" max="14845" width="8.85546875" style="54"/>
    <col min="14846" max="14846" width="10.140625" style="54" customWidth="1"/>
    <col min="14847" max="14847" width="2.7109375" style="54" customWidth="1"/>
    <col min="14848" max="14848" width="0" style="54" hidden="1" customWidth="1"/>
    <col min="14849" max="14849" width="7.7109375" style="54" customWidth="1"/>
    <col min="14850" max="14853" width="0" style="54" hidden="1" customWidth="1"/>
    <col min="14854" max="14854" width="43.7109375" style="54" customWidth="1"/>
    <col min="14855" max="14855" width="8.85546875" style="54"/>
    <col min="14856" max="14856" width="7.140625" style="54" customWidth="1"/>
    <col min="14857" max="14857" width="5.28515625" style="54" customWidth="1"/>
    <col min="14858" max="14858" width="12.28515625" style="54" customWidth="1"/>
    <col min="14859" max="14859" width="7.140625" style="54" customWidth="1"/>
    <col min="14860" max="14861" width="8.85546875" style="54"/>
    <col min="14862" max="14862" width="4.7109375" style="54" customWidth="1"/>
    <col min="14863" max="14863" width="6.7109375" style="54" customWidth="1"/>
    <col min="14864" max="14865" width="5.28515625" style="54" customWidth="1"/>
    <col min="14866" max="15101" width="8.85546875" style="54"/>
    <col min="15102" max="15102" width="10.140625" style="54" customWidth="1"/>
    <col min="15103" max="15103" width="2.7109375" style="54" customWidth="1"/>
    <col min="15104" max="15104" width="0" style="54" hidden="1" customWidth="1"/>
    <col min="15105" max="15105" width="7.7109375" style="54" customWidth="1"/>
    <col min="15106" max="15109" width="0" style="54" hidden="1" customWidth="1"/>
    <col min="15110" max="15110" width="43.7109375" style="54" customWidth="1"/>
    <col min="15111" max="15111" width="8.85546875" style="54"/>
    <col min="15112" max="15112" width="7.140625" style="54" customWidth="1"/>
    <col min="15113" max="15113" width="5.28515625" style="54" customWidth="1"/>
    <col min="15114" max="15114" width="12.28515625" style="54" customWidth="1"/>
    <col min="15115" max="15115" width="7.140625" style="54" customWidth="1"/>
    <col min="15116" max="15117" width="8.85546875" style="54"/>
    <col min="15118" max="15118" width="4.7109375" style="54" customWidth="1"/>
    <col min="15119" max="15119" width="6.7109375" style="54" customWidth="1"/>
    <col min="15120" max="15121" width="5.28515625" style="54" customWidth="1"/>
    <col min="15122" max="15357" width="8.85546875" style="54"/>
    <col min="15358" max="15358" width="10.140625" style="54" customWidth="1"/>
    <col min="15359" max="15359" width="2.7109375" style="54" customWidth="1"/>
    <col min="15360" max="15360" width="0" style="54" hidden="1" customWidth="1"/>
    <col min="15361" max="15361" width="7.7109375" style="54" customWidth="1"/>
    <col min="15362" max="15365" width="0" style="54" hidden="1" customWidth="1"/>
    <col min="15366" max="15366" width="43.7109375" style="54" customWidth="1"/>
    <col min="15367" max="15367" width="8.85546875" style="54"/>
    <col min="15368" max="15368" width="7.140625" style="54" customWidth="1"/>
    <col min="15369" max="15369" width="5.28515625" style="54" customWidth="1"/>
    <col min="15370" max="15370" width="12.28515625" style="54" customWidth="1"/>
    <col min="15371" max="15371" width="7.140625" style="54" customWidth="1"/>
    <col min="15372" max="15373" width="8.85546875" style="54"/>
    <col min="15374" max="15374" width="4.7109375" style="54" customWidth="1"/>
    <col min="15375" max="15375" width="6.7109375" style="54" customWidth="1"/>
    <col min="15376" max="15377" width="5.28515625" style="54" customWidth="1"/>
    <col min="15378" max="15613" width="8.85546875" style="54"/>
    <col min="15614" max="15614" width="10.140625" style="54" customWidth="1"/>
    <col min="15615" max="15615" width="2.7109375" style="54" customWidth="1"/>
    <col min="15616" max="15616" width="0" style="54" hidden="1" customWidth="1"/>
    <col min="15617" max="15617" width="7.7109375" style="54" customWidth="1"/>
    <col min="15618" max="15621" width="0" style="54" hidden="1" customWidth="1"/>
    <col min="15622" max="15622" width="43.7109375" style="54" customWidth="1"/>
    <col min="15623" max="15623" width="8.85546875" style="54"/>
    <col min="15624" max="15624" width="7.140625" style="54" customWidth="1"/>
    <col min="15625" max="15625" width="5.28515625" style="54" customWidth="1"/>
    <col min="15626" max="15626" width="12.28515625" style="54" customWidth="1"/>
    <col min="15627" max="15627" width="7.140625" style="54" customWidth="1"/>
    <col min="15628" max="15629" width="8.85546875" style="54"/>
    <col min="15630" max="15630" width="4.7109375" style="54" customWidth="1"/>
    <col min="15631" max="15631" width="6.7109375" style="54" customWidth="1"/>
    <col min="15632" max="15633" width="5.28515625" style="54" customWidth="1"/>
    <col min="15634" max="15869" width="8.85546875" style="54"/>
    <col min="15870" max="15870" width="10.140625" style="54" customWidth="1"/>
    <col min="15871" max="15871" width="2.7109375" style="54" customWidth="1"/>
    <col min="15872" max="15872" width="0" style="54" hidden="1" customWidth="1"/>
    <col min="15873" max="15873" width="7.7109375" style="54" customWidth="1"/>
    <col min="15874" max="15877" width="0" style="54" hidden="1" customWidth="1"/>
    <col min="15878" max="15878" width="43.7109375" style="54" customWidth="1"/>
    <col min="15879" max="15879" width="8.85546875" style="54"/>
    <col min="15880" max="15880" width="7.140625" style="54" customWidth="1"/>
    <col min="15881" max="15881" width="5.28515625" style="54" customWidth="1"/>
    <col min="15882" max="15882" width="12.28515625" style="54" customWidth="1"/>
    <col min="15883" max="15883" width="7.140625" style="54" customWidth="1"/>
    <col min="15884" max="15885" width="8.85546875" style="54"/>
    <col min="15886" max="15886" width="4.7109375" style="54" customWidth="1"/>
    <col min="15887" max="15887" width="6.7109375" style="54" customWidth="1"/>
    <col min="15888" max="15889" width="5.28515625" style="54" customWidth="1"/>
    <col min="15890" max="16125" width="8.85546875" style="54"/>
    <col min="16126" max="16126" width="10.140625" style="54" customWidth="1"/>
    <col min="16127" max="16127" width="2.7109375" style="54" customWidth="1"/>
    <col min="16128" max="16128" width="0" style="54" hidden="1" customWidth="1"/>
    <col min="16129" max="16129" width="7.7109375" style="54" customWidth="1"/>
    <col min="16130" max="16133" width="0" style="54" hidden="1" customWidth="1"/>
    <col min="16134" max="16134" width="43.7109375" style="54" customWidth="1"/>
    <col min="16135" max="16135" width="8.85546875" style="54"/>
    <col min="16136" max="16136" width="7.140625" style="54" customWidth="1"/>
    <col min="16137" max="16137" width="5.28515625" style="54" customWidth="1"/>
    <col min="16138" max="16138" width="12.28515625" style="54" customWidth="1"/>
    <col min="16139" max="16139" width="7.140625" style="54" customWidth="1"/>
    <col min="16140" max="16141" width="8.85546875" style="54"/>
    <col min="16142" max="16142" width="4.7109375" style="54" customWidth="1"/>
    <col min="16143" max="16143" width="6.7109375" style="54" customWidth="1"/>
    <col min="16144" max="16145" width="5.28515625" style="54" customWidth="1"/>
    <col min="16146" max="16382" width="8.85546875" style="54"/>
    <col min="16383" max="16384" width="8.85546875" style="54" customWidth="1"/>
  </cols>
  <sheetData>
    <row r="1" spans="1:16" x14ac:dyDescent="0.2">
      <c r="A1" s="180" t="s">
        <v>463</v>
      </c>
      <c r="B1" s="180"/>
      <c r="C1" s="180"/>
      <c r="D1" s="47"/>
    </row>
    <row r="2" spans="1:16" x14ac:dyDescent="0.2">
      <c r="A2" s="181" t="s">
        <v>464</v>
      </c>
      <c r="B2" s="181"/>
      <c r="C2" s="181"/>
      <c r="D2" s="181"/>
    </row>
    <row r="3" spans="1:16" x14ac:dyDescent="0.2">
      <c r="A3" s="181" t="s">
        <v>465</v>
      </c>
      <c r="B3" s="181"/>
      <c r="C3" s="47"/>
      <c r="D3" s="47"/>
    </row>
    <row r="7" spans="1:16" ht="15" x14ac:dyDescent="0.25">
      <c r="A7" s="214" t="s">
        <v>383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</row>
    <row r="9" spans="1:16" ht="33.6" customHeight="1" x14ac:dyDescent="0.2">
      <c r="A9" s="206" t="s">
        <v>384</v>
      </c>
      <c r="B9" s="207"/>
      <c r="C9" s="207"/>
      <c r="D9" s="207"/>
      <c r="E9" s="207"/>
      <c r="F9" s="207"/>
      <c r="G9" s="51" t="s">
        <v>450</v>
      </c>
      <c r="H9" s="52" t="s">
        <v>452</v>
      </c>
      <c r="I9" s="53" t="s">
        <v>454</v>
      </c>
      <c r="J9" s="53" t="s">
        <v>453</v>
      </c>
      <c r="K9" s="52" t="s">
        <v>455</v>
      </c>
      <c r="L9" s="208" t="s">
        <v>4</v>
      </c>
      <c r="M9" s="208"/>
      <c r="N9" s="208"/>
      <c r="O9" s="208"/>
      <c r="P9" s="208"/>
    </row>
    <row r="10" spans="1:16" s="89" customFormat="1" x14ac:dyDescent="0.2">
      <c r="A10" s="209" t="s">
        <v>385</v>
      </c>
      <c r="B10" s="210"/>
      <c r="C10" s="210"/>
      <c r="D10" s="210"/>
      <c r="E10" s="210"/>
      <c r="F10" s="210"/>
      <c r="G10" s="87">
        <v>1</v>
      </c>
      <c r="H10" s="87">
        <v>2</v>
      </c>
      <c r="I10" s="87">
        <v>3</v>
      </c>
      <c r="J10" s="87">
        <v>4</v>
      </c>
      <c r="K10" s="87">
        <v>5</v>
      </c>
      <c r="L10" s="204" t="s">
        <v>461</v>
      </c>
      <c r="M10" s="205"/>
      <c r="N10" s="88" t="s">
        <v>462</v>
      </c>
      <c r="O10" s="204" t="s">
        <v>459</v>
      </c>
      <c r="P10" s="205"/>
    </row>
    <row r="11" spans="1:16" x14ac:dyDescent="0.2">
      <c r="A11" s="191" t="s">
        <v>386</v>
      </c>
      <c r="B11" s="192"/>
      <c r="C11" s="192"/>
      <c r="D11" s="192"/>
      <c r="E11" s="192"/>
      <c r="F11" s="192"/>
      <c r="G11" s="91">
        <f>G12+G15+G18+G21+G24+G28+G31</f>
        <v>607952.22</v>
      </c>
      <c r="H11" s="91">
        <f>H12+H15+H18+H21+H24+H28+H31</f>
        <v>815570</v>
      </c>
      <c r="I11" s="91">
        <f t="shared" ref="I11" si="0">I12+I15+I18+I21+I24+I28+I31</f>
        <v>976270</v>
      </c>
      <c r="J11" s="91">
        <f t="shared" ref="J11:K11" si="1">J12+J15+J18+J21+J24+J28+J31</f>
        <v>976270</v>
      </c>
      <c r="K11" s="91">
        <f t="shared" si="1"/>
        <v>976270</v>
      </c>
      <c r="L11" s="202">
        <f t="shared" ref="L11:L31" si="2">G11/H11</f>
        <v>0.74543229888298979</v>
      </c>
      <c r="M11" s="199"/>
      <c r="N11" s="93">
        <f>I11/H11</f>
        <v>1.1970401069190872</v>
      </c>
      <c r="O11" s="202">
        <f>J11/I11</f>
        <v>1</v>
      </c>
      <c r="P11" s="199"/>
    </row>
    <row r="12" spans="1:16" x14ac:dyDescent="0.2">
      <c r="A12" s="191" t="s">
        <v>387</v>
      </c>
      <c r="B12" s="192"/>
      <c r="C12" s="192"/>
      <c r="D12" s="192"/>
      <c r="E12" s="192"/>
      <c r="F12" s="192"/>
      <c r="G12" s="94">
        <f t="shared" ref="G12:H13" si="3">G13</f>
        <v>189.8</v>
      </c>
      <c r="H12" s="94">
        <f t="shared" si="3"/>
        <v>1000</v>
      </c>
      <c r="I12" s="94">
        <f t="shared" ref="I12:K13" si="4">I13</f>
        <v>1000</v>
      </c>
      <c r="J12" s="94">
        <f t="shared" si="4"/>
        <v>1000</v>
      </c>
      <c r="K12" s="94">
        <f t="shared" si="4"/>
        <v>1000</v>
      </c>
      <c r="L12" s="202">
        <f t="shared" si="2"/>
        <v>0.18980000000000002</v>
      </c>
      <c r="M12" s="199"/>
      <c r="N12" s="93">
        <f t="shared" ref="N12:N31" si="5">I12/H12</f>
        <v>1</v>
      </c>
      <c r="O12" s="202">
        <f t="shared" ref="O12:O30" si="6">J12/I12</f>
        <v>1</v>
      </c>
      <c r="P12" s="199"/>
    </row>
    <row r="13" spans="1:16" x14ac:dyDescent="0.2">
      <c r="A13" s="192" t="s">
        <v>388</v>
      </c>
      <c r="B13" s="192"/>
      <c r="C13" s="192"/>
      <c r="D13" s="192"/>
      <c r="E13" s="192"/>
      <c r="F13" s="192"/>
      <c r="G13" s="94">
        <f t="shared" si="3"/>
        <v>189.8</v>
      </c>
      <c r="H13" s="94">
        <f t="shared" si="3"/>
        <v>1000</v>
      </c>
      <c r="I13" s="94">
        <f t="shared" si="4"/>
        <v>1000</v>
      </c>
      <c r="J13" s="94">
        <f t="shared" si="4"/>
        <v>1000</v>
      </c>
      <c r="K13" s="94">
        <f t="shared" si="4"/>
        <v>1000</v>
      </c>
      <c r="L13" s="202">
        <f t="shared" si="2"/>
        <v>0.18980000000000002</v>
      </c>
      <c r="M13" s="199"/>
      <c r="N13" s="93">
        <f t="shared" si="5"/>
        <v>1</v>
      </c>
      <c r="O13" s="202">
        <f t="shared" si="6"/>
        <v>1</v>
      </c>
      <c r="P13" s="199"/>
    </row>
    <row r="14" spans="1:16" ht="28.15" customHeight="1" x14ac:dyDescent="0.2">
      <c r="A14" s="192" t="s">
        <v>389</v>
      </c>
      <c r="B14" s="192"/>
      <c r="C14" s="192"/>
      <c r="D14" s="192"/>
      <c r="E14" s="192"/>
      <c r="F14" s="192"/>
      <c r="G14" s="95">
        <v>189.8</v>
      </c>
      <c r="H14" s="95">
        <v>1000</v>
      </c>
      <c r="I14" s="95">
        <v>1000</v>
      </c>
      <c r="J14" s="95">
        <v>1000</v>
      </c>
      <c r="K14" s="95">
        <v>1000</v>
      </c>
      <c r="L14" s="198">
        <f t="shared" si="2"/>
        <v>0.18980000000000002</v>
      </c>
      <c r="M14" s="199"/>
      <c r="N14" s="133">
        <f t="shared" si="5"/>
        <v>1</v>
      </c>
      <c r="O14" s="200">
        <f t="shared" si="6"/>
        <v>1</v>
      </c>
      <c r="P14" s="201"/>
    </row>
    <row r="15" spans="1:16" x14ac:dyDescent="0.2">
      <c r="A15" s="191" t="s">
        <v>390</v>
      </c>
      <c r="B15" s="192"/>
      <c r="C15" s="192"/>
      <c r="D15" s="192"/>
      <c r="E15" s="192"/>
      <c r="F15" s="192"/>
      <c r="G15" s="94">
        <f t="shared" ref="G15:H16" si="7">G16</f>
        <v>332.5</v>
      </c>
      <c r="H15" s="94">
        <f t="shared" si="7"/>
        <v>560</v>
      </c>
      <c r="I15" s="94">
        <f t="shared" ref="I15:K16" si="8">I16</f>
        <v>560</v>
      </c>
      <c r="J15" s="94">
        <f t="shared" si="8"/>
        <v>560</v>
      </c>
      <c r="K15" s="94">
        <f t="shared" si="8"/>
        <v>560</v>
      </c>
      <c r="L15" s="202">
        <f t="shared" si="2"/>
        <v>0.59375</v>
      </c>
      <c r="M15" s="199"/>
      <c r="N15" s="93">
        <f t="shared" si="5"/>
        <v>1</v>
      </c>
      <c r="O15" s="202">
        <f t="shared" si="6"/>
        <v>1</v>
      </c>
      <c r="P15" s="199"/>
    </row>
    <row r="16" spans="1:16" x14ac:dyDescent="0.2">
      <c r="A16" s="192" t="s">
        <v>391</v>
      </c>
      <c r="B16" s="192"/>
      <c r="C16" s="192"/>
      <c r="D16" s="192"/>
      <c r="E16" s="192"/>
      <c r="F16" s="192"/>
      <c r="G16" s="96">
        <f t="shared" si="7"/>
        <v>332.5</v>
      </c>
      <c r="H16" s="96">
        <f t="shared" si="7"/>
        <v>560</v>
      </c>
      <c r="I16" s="94">
        <f t="shared" si="8"/>
        <v>560</v>
      </c>
      <c r="J16" s="94">
        <f t="shared" si="8"/>
        <v>560</v>
      </c>
      <c r="K16" s="94">
        <f t="shared" si="8"/>
        <v>560</v>
      </c>
      <c r="L16" s="202">
        <f t="shared" si="2"/>
        <v>0.59375</v>
      </c>
      <c r="M16" s="199"/>
      <c r="N16" s="93">
        <f t="shared" si="5"/>
        <v>1</v>
      </c>
      <c r="O16" s="202">
        <f t="shared" si="6"/>
        <v>1</v>
      </c>
      <c r="P16" s="199"/>
    </row>
    <row r="17" spans="1:16" x14ac:dyDescent="0.2">
      <c r="A17" s="192" t="s">
        <v>392</v>
      </c>
      <c r="B17" s="192"/>
      <c r="C17" s="192"/>
      <c r="D17" s="192"/>
      <c r="E17" s="192"/>
      <c r="F17" s="192"/>
      <c r="G17" s="95">
        <v>332.5</v>
      </c>
      <c r="H17" s="95">
        <v>560</v>
      </c>
      <c r="I17" s="95">
        <v>560</v>
      </c>
      <c r="J17" s="95">
        <v>560</v>
      </c>
      <c r="K17" s="95">
        <v>560</v>
      </c>
      <c r="L17" s="198">
        <f t="shared" si="2"/>
        <v>0.59375</v>
      </c>
      <c r="M17" s="199"/>
      <c r="N17" s="133">
        <f t="shared" si="5"/>
        <v>1</v>
      </c>
      <c r="O17" s="200">
        <f t="shared" si="6"/>
        <v>1</v>
      </c>
      <c r="P17" s="201"/>
    </row>
    <row r="18" spans="1:16" ht="27" customHeight="1" x14ac:dyDescent="0.2">
      <c r="A18" s="191" t="s">
        <v>393</v>
      </c>
      <c r="B18" s="192"/>
      <c r="C18" s="192"/>
      <c r="D18" s="192"/>
      <c r="E18" s="192"/>
      <c r="F18" s="192"/>
      <c r="G18" s="94">
        <f t="shared" ref="G18:H19" si="9">G19</f>
        <v>8012.59</v>
      </c>
      <c r="H18" s="94">
        <f t="shared" si="9"/>
        <v>9000</v>
      </c>
      <c r="I18" s="94">
        <f t="shared" ref="I18:K19" si="10">I19</f>
        <v>1800</v>
      </c>
      <c r="J18" s="94">
        <f t="shared" si="10"/>
        <v>1800</v>
      </c>
      <c r="K18" s="94">
        <f t="shared" si="10"/>
        <v>1800</v>
      </c>
      <c r="L18" s="202">
        <f t="shared" si="2"/>
        <v>0.89028777777777779</v>
      </c>
      <c r="M18" s="199"/>
      <c r="N18" s="93">
        <f t="shared" si="5"/>
        <v>0.2</v>
      </c>
      <c r="O18" s="202">
        <f t="shared" si="6"/>
        <v>1</v>
      </c>
      <c r="P18" s="199"/>
    </row>
    <row r="19" spans="1:16" x14ac:dyDescent="0.2">
      <c r="A19" s="192" t="s">
        <v>394</v>
      </c>
      <c r="B19" s="192"/>
      <c r="C19" s="192"/>
      <c r="D19" s="192"/>
      <c r="E19" s="192"/>
      <c r="F19" s="192"/>
      <c r="G19" s="96">
        <f t="shared" si="9"/>
        <v>8012.59</v>
      </c>
      <c r="H19" s="96">
        <f t="shared" si="9"/>
        <v>9000</v>
      </c>
      <c r="I19" s="96">
        <f t="shared" si="10"/>
        <v>1800</v>
      </c>
      <c r="J19" s="96">
        <f t="shared" si="10"/>
        <v>1800</v>
      </c>
      <c r="K19" s="96">
        <f t="shared" si="10"/>
        <v>1800</v>
      </c>
      <c r="L19" s="198">
        <f t="shared" si="2"/>
        <v>0.89028777777777779</v>
      </c>
      <c r="M19" s="199"/>
      <c r="N19" s="133">
        <f t="shared" si="5"/>
        <v>0.2</v>
      </c>
      <c r="O19" s="200">
        <f t="shared" si="6"/>
        <v>1</v>
      </c>
      <c r="P19" s="201"/>
    </row>
    <row r="20" spans="1:16" x14ac:dyDescent="0.2">
      <c r="A20" s="192" t="s">
        <v>395</v>
      </c>
      <c r="B20" s="192"/>
      <c r="C20" s="192"/>
      <c r="D20" s="192"/>
      <c r="E20" s="192"/>
      <c r="F20" s="192"/>
      <c r="G20" s="95">
        <f>8012.59</f>
        <v>8012.59</v>
      </c>
      <c r="H20" s="95">
        <f>8100+900</f>
        <v>9000</v>
      </c>
      <c r="I20" s="95">
        <v>1800</v>
      </c>
      <c r="J20" s="95">
        <v>1800</v>
      </c>
      <c r="K20" s="95">
        <v>1800</v>
      </c>
      <c r="L20" s="198">
        <f t="shared" si="2"/>
        <v>0.89028777777777779</v>
      </c>
      <c r="M20" s="199"/>
      <c r="N20" s="133">
        <f t="shared" si="5"/>
        <v>0.2</v>
      </c>
      <c r="O20" s="200">
        <f t="shared" si="6"/>
        <v>1</v>
      </c>
      <c r="P20" s="201"/>
    </row>
    <row r="21" spans="1:16" ht="24.6" customHeight="1" x14ac:dyDescent="0.2">
      <c r="A21" s="191" t="s">
        <v>396</v>
      </c>
      <c r="B21" s="192"/>
      <c r="C21" s="192"/>
      <c r="D21" s="192"/>
      <c r="E21" s="192"/>
      <c r="F21" s="192"/>
      <c r="G21" s="94">
        <f t="shared" ref="G21:H22" si="11">G22</f>
        <v>1692.5</v>
      </c>
      <c r="H21" s="94">
        <f t="shared" si="11"/>
        <v>1900</v>
      </c>
      <c r="I21" s="94">
        <f t="shared" ref="I21:K22" si="12">I22</f>
        <v>2000</v>
      </c>
      <c r="J21" s="94">
        <f t="shared" si="12"/>
        <v>2000</v>
      </c>
      <c r="K21" s="94">
        <f t="shared" si="12"/>
        <v>2000</v>
      </c>
      <c r="L21" s="202">
        <f t="shared" si="2"/>
        <v>0.89078947368421058</v>
      </c>
      <c r="M21" s="199"/>
      <c r="N21" s="93">
        <f t="shared" si="5"/>
        <v>1.0526315789473684</v>
      </c>
      <c r="O21" s="202">
        <f t="shared" si="6"/>
        <v>1</v>
      </c>
      <c r="P21" s="199"/>
    </row>
    <row r="22" spans="1:16" ht="31.15" customHeight="1" x14ac:dyDescent="0.2">
      <c r="A22" s="192" t="s">
        <v>397</v>
      </c>
      <c r="B22" s="192"/>
      <c r="C22" s="192"/>
      <c r="D22" s="192"/>
      <c r="E22" s="192"/>
      <c r="F22" s="192"/>
      <c r="G22" s="96">
        <f t="shared" si="11"/>
        <v>1692.5</v>
      </c>
      <c r="H22" s="96">
        <f t="shared" si="11"/>
        <v>1900</v>
      </c>
      <c r="I22" s="96">
        <f t="shared" si="12"/>
        <v>2000</v>
      </c>
      <c r="J22" s="96">
        <f t="shared" si="12"/>
        <v>2000</v>
      </c>
      <c r="K22" s="96">
        <f t="shared" si="12"/>
        <v>2000</v>
      </c>
      <c r="L22" s="198">
        <f t="shared" si="2"/>
        <v>0.89078947368421058</v>
      </c>
      <c r="M22" s="199"/>
      <c r="N22" s="133">
        <f t="shared" si="5"/>
        <v>1.0526315789473684</v>
      </c>
      <c r="O22" s="200">
        <f t="shared" si="6"/>
        <v>1</v>
      </c>
      <c r="P22" s="201"/>
    </row>
    <row r="23" spans="1:16" x14ac:dyDescent="0.2">
      <c r="A23" s="192" t="s">
        <v>398</v>
      </c>
      <c r="B23" s="192"/>
      <c r="C23" s="192"/>
      <c r="D23" s="192"/>
      <c r="E23" s="192"/>
      <c r="F23" s="192"/>
      <c r="G23" s="95">
        <v>1692.5</v>
      </c>
      <c r="H23" s="95">
        <v>1900</v>
      </c>
      <c r="I23" s="95">
        <v>2000</v>
      </c>
      <c r="J23" s="95">
        <v>2000</v>
      </c>
      <c r="K23" s="95">
        <v>2000</v>
      </c>
      <c r="L23" s="198">
        <f t="shared" si="2"/>
        <v>0.89078947368421058</v>
      </c>
      <c r="M23" s="199"/>
      <c r="N23" s="133">
        <f t="shared" si="5"/>
        <v>1.0526315789473684</v>
      </c>
      <c r="O23" s="200">
        <f t="shared" si="6"/>
        <v>1</v>
      </c>
      <c r="P23" s="201"/>
    </row>
    <row r="24" spans="1:16" ht="26.45" customHeight="1" x14ac:dyDescent="0.2">
      <c r="A24" s="213" t="s">
        <v>399</v>
      </c>
      <c r="B24" s="213"/>
      <c r="C24" s="213"/>
      <c r="D24" s="213"/>
      <c r="E24" s="213"/>
      <c r="F24" s="213"/>
      <c r="G24" s="94">
        <f>SUM(G26:G27)</f>
        <v>597724.37</v>
      </c>
      <c r="H24" s="94">
        <f>SUM(H26:H27)</f>
        <v>803068</v>
      </c>
      <c r="I24" s="94">
        <f>SUM(I26:I27)</f>
        <v>970900</v>
      </c>
      <c r="J24" s="94">
        <f>SUM(J26:J27)</f>
        <v>970900</v>
      </c>
      <c r="K24" s="94">
        <f>SUM(K26:K27)</f>
        <v>970900</v>
      </c>
      <c r="L24" s="202">
        <f t="shared" si="2"/>
        <v>0.74430106790458594</v>
      </c>
      <c r="M24" s="199"/>
      <c r="N24" s="93">
        <f t="shared" si="5"/>
        <v>1.2089885289913183</v>
      </c>
      <c r="O24" s="202">
        <f t="shared" si="6"/>
        <v>1</v>
      </c>
      <c r="P24" s="199"/>
    </row>
    <row r="25" spans="1:16" ht="24" customHeight="1" x14ac:dyDescent="0.2">
      <c r="A25" s="181" t="s">
        <v>400</v>
      </c>
      <c r="B25" s="181"/>
      <c r="C25" s="181"/>
      <c r="D25" s="181"/>
      <c r="E25" s="181"/>
      <c r="F25" s="181"/>
      <c r="G25" s="94">
        <f>SUM(G26:G27)</f>
        <v>597724.37</v>
      </c>
      <c r="H25" s="94">
        <f>SUM(H26:H27)</f>
        <v>803068</v>
      </c>
      <c r="I25" s="94">
        <f>SUM(I26:I27)</f>
        <v>970900</v>
      </c>
      <c r="J25" s="94">
        <f>SUM(J26:J27)</f>
        <v>970900</v>
      </c>
      <c r="K25" s="94">
        <f>SUM(K26:K27)</f>
        <v>970900</v>
      </c>
      <c r="L25" s="202">
        <f t="shared" si="2"/>
        <v>0.74430106790458594</v>
      </c>
      <c r="M25" s="199"/>
      <c r="N25" s="93">
        <f t="shared" si="5"/>
        <v>1.2089885289913183</v>
      </c>
      <c r="O25" s="202">
        <f t="shared" si="6"/>
        <v>1</v>
      </c>
      <c r="P25" s="199"/>
    </row>
    <row r="26" spans="1:16" x14ac:dyDescent="0.2">
      <c r="A26" s="181" t="s">
        <v>401</v>
      </c>
      <c r="B26" s="181"/>
      <c r="C26" s="181"/>
      <c r="D26" s="181"/>
      <c r="E26" s="181"/>
      <c r="F26" s="181"/>
      <c r="G26" s="95">
        <v>595573.76000000001</v>
      </c>
      <c r="H26" s="95">
        <v>792668</v>
      </c>
      <c r="I26" s="95">
        <v>967500</v>
      </c>
      <c r="J26" s="95">
        <v>967500</v>
      </c>
      <c r="K26" s="95">
        <v>967500</v>
      </c>
      <c r="L26" s="198">
        <f t="shared" si="2"/>
        <v>0.75135335348468713</v>
      </c>
      <c r="M26" s="199"/>
      <c r="N26" s="133">
        <f t="shared" si="5"/>
        <v>1.2205614456493765</v>
      </c>
      <c r="O26" s="200">
        <f t="shared" si="6"/>
        <v>1</v>
      </c>
      <c r="P26" s="201"/>
    </row>
    <row r="27" spans="1:16" ht="29.45" customHeight="1" x14ac:dyDescent="0.2">
      <c r="A27" s="181" t="s">
        <v>402</v>
      </c>
      <c r="B27" s="181"/>
      <c r="C27" s="181"/>
      <c r="D27" s="181"/>
      <c r="E27" s="181"/>
      <c r="F27" s="181"/>
      <c r="G27" s="95">
        <v>2150.61</v>
      </c>
      <c r="H27" s="95">
        <v>10400</v>
      </c>
      <c r="I27" s="95">
        <v>3400</v>
      </c>
      <c r="J27" s="95">
        <v>3400</v>
      </c>
      <c r="K27" s="95">
        <v>3400</v>
      </c>
      <c r="L27" s="198">
        <f t="shared" si="2"/>
        <v>0.20678942307692308</v>
      </c>
      <c r="M27" s="199"/>
      <c r="N27" s="133">
        <f t="shared" si="5"/>
        <v>0.32692307692307693</v>
      </c>
      <c r="O27" s="200">
        <f t="shared" si="6"/>
        <v>1</v>
      </c>
      <c r="P27" s="201"/>
    </row>
    <row r="28" spans="1:16" x14ac:dyDescent="0.2">
      <c r="A28" s="191" t="s">
        <v>403</v>
      </c>
      <c r="B28" s="192"/>
      <c r="C28" s="192"/>
      <c r="D28" s="192"/>
      <c r="E28" s="192"/>
      <c r="F28" s="192"/>
      <c r="G28" s="94">
        <f t="shared" ref="G28:H29" si="13">G29</f>
        <v>0.46</v>
      </c>
      <c r="H28" s="94">
        <f t="shared" si="13"/>
        <v>10</v>
      </c>
      <c r="I28" s="94">
        <f t="shared" ref="I28:K29" si="14">I29</f>
        <v>10</v>
      </c>
      <c r="J28" s="94">
        <f t="shared" si="14"/>
        <v>10</v>
      </c>
      <c r="K28" s="94">
        <f t="shared" si="14"/>
        <v>10</v>
      </c>
      <c r="L28" s="202">
        <f t="shared" si="2"/>
        <v>4.5999999999999999E-2</v>
      </c>
      <c r="M28" s="199"/>
      <c r="N28" s="93">
        <f t="shared" si="5"/>
        <v>1</v>
      </c>
      <c r="O28" s="202">
        <f t="shared" si="6"/>
        <v>1</v>
      </c>
      <c r="P28" s="199"/>
    </row>
    <row r="29" spans="1:16" x14ac:dyDescent="0.2">
      <c r="A29" s="192" t="s">
        <v>404</v>
      </c>
      <c r="B29" s="192"/>
      <c r="C29" s="192"/>
      <c r="D29" s="192"/>
      <c r="E29" s="192"/>
      <c r="F29" s="192"/>
      <c r="G29" s="96">
        <f t="shared" si="13"/>
        <v>0.46</v>
      </c>
      <c r="H29" s="96">
        <f t="shared" si="13"/>
        <v>10</v>
      </c>
      <c r="I29" s="95">
        <f t="shared" si="14"/>
        <v>10</v>
      </c>
      <c r="J29" s="95">
        <f t="shared" si="14"/>
        <v>10</v>
      </c>
      <c r="K29" s="95">
        <f t="shared" si="14"/>
        <v>10</v>
      </c>
      <c r="L29" s="198">
        <f t="shared" si="2"/>
        <v>4.5999999999999999E-2</v>
      </c>
      <c r="M29" s="199"/>
      <c r="N29" s="133">
        <f t="shared" si="5"/>
        <v>1</v>
      </c>
      <c r="O29" s="200">
        <f t="shared" si="6"/>
        <v>1</v>
      </c>
      <c r="P29" s="201"/>
    </row>
    <row r="30" spans="1:16" x14ac:dyDescent="0.2">
      <c r="A30" s="192" t="s">
        <v>405</v>
      </c>
      <c r="B30" s="192"/>
      <c r="C30" s="192"/>
      <c r="D30" s="192"/>
      <c r="E30" s="192"/>
      <c r="F30" s="192"/>
      <c r="G30" s="95">
        <v>0.46</v>
      </c>
      <c r="H30" s="95">
        <v>10</v>
      </c>
      <c r="I30" s="95">
        <v>10</v>
      </c>
      <c r="J30" s="95">
        <v>10</v>
      </c>
      <c r="K30" s="95">
        <v>10</v>
      </c>
      <c r="L30" s="198">
        <f t="shared" si="2"/>
        <v>4.5999999999999999E-2</v>
      </c>
      <c r="M30" s="199"/>
      <c r="N30" s="133">
        <f t="shared" si="5"/>
        <v>1</v>
      </c>
      <c r="O30" s="200">
        <f t="shared" si="6"/>
        <v>1</v>
      </c>
      <c r="P30" s="201"/>
    </row>
    <row r="31" spans="1:16" ht="12.75" thickBot="1" x14ac:dyDescent="0.25">
      <c r="A31" s="211" t="s">
        <v>406</v>
      </c>
      <c r="B31" s="211"/>
      <c r="C31" s="211"/>
      <c r="D31" s="211"/>
      <c r="E31" s="211"/>
      <c r="F31" s="211"/>
      <c r="G31" s="97">
        <v>0</v>
      </c>
      <c r="H31" s="97">
        <v>32</v>
      </c>
      <c r="I31" s="97">
        <v>0</v>
      </c>
      <c r="J31" s="97">
        <v>0</v>
      </c>
      <c r="K31" s="97">
        <v>0</v>
      </c>
      <c r="L31" s="212">
        <f t="shared" si="2"/>
        <v>0</v>
      </c>
      <c r="M31" s="195"/>
      <c r="N31" s="132">
        <f t="shared" si="5"/>
        <v>0</v>
      </c>
      <c r="O31" s="212">
        <v>0</v>
      </c>
      <c r="P31" s="195"/>
    </row>
    <row r="32" spans="1:16" x14ac:dyDescent="0.2">
      <c r="A32" s="180"/>
      <c r="B32" s="180"/>
      <c r="C32" s="180"/>
      <c r="D32" s="47"/>
      <c r="E32" s="155"/>
      <c r="F32" s="155"/>
      <c r="G32" s="98"/>
      <c r="H32" s="98"/>
      <c r="I32" s="98"/>
      <c r="J32" s="98"/>
      <c r="K32" s="98"/>
      <c r="L32" s="154"/>
      <c r="N32" s="93"/>
      <c r="O32" s="154"/>
    </row>
    <row r="33" spans="1:21" ht="33.6" customHeight="1" x14ac:dyDescent="0.2">
      <c r="A33" s="206" t="s">
        <v>384</v>
      </c>
      <c r="B33" s="207"/>
      <c r="C33" s="207"/>
      <c r="D33" s="207"/>
      <c r="E33" s="207"/>
      <c r="F33" s="207"/>
      <c r="G33" s="51" t="s">
        <v>450</v>
      </c>
      <c r="H33" s="52" t="s">
        <v>452</v>
      </c>
      <c r="I33" s="53" t="s">
        <v>454</v>
      </c>
      <c r="J33" s="53" t="s">
        <v>453</v>
      </c>
      <c r="K33" s="52" t="s">
        <v>455</v>
      </c>
      <c r="L33" s="208" t="s">
        <v>4</v>
      </c>
      <c r="M33" s="208"/>
      <c r="N33" s="208"/>
      <c r="O33" s="208"/>
      <c r="P33" s="208"/>
    </row>
    <row r="34" spans="1:21" ht="13.9" customHeight="1" x14ac:dyDescent="0.2">
      <c r="A34" s="209" t="s">
        <v>385</v>
      </c>
      <c r="B34" s="210"/>
      <c r="C34" s="210"/>
      <c r="D34" s="210"/>
      <c r="E34" s="210"/>
      <c r="F34" s="210"/>
      <c r="G34" s="87">
        <v>1</v>
      </c>
      <c r="H34" s="87">
        <v>2</v>
      </c>
      <c r="I34" s="87">
        <v>3</v>
      </c>
      <c r="J34" s="87">
        <v>4</v>
      </c>
      <c r="K34" s="87">
        <v>5</v>
      </c>
      <c r="L34" s="204" t="s">
        <v>461</v>
      </c>
      <c r="M34" s="205"/>
      <c r="N34" s="88" t="s">
        <v>462</v>
      </c>
      <c r="O34" s="204" t="s">
        <v>459</v>
      </c>
      <c r="P34" s="205"/>
    </row>
    <row r="35" spans="1:21" x14ac:dyDescent="0.2">
      <c r="A35" s="191" t="s">
        <v>407</v>
      </c>
      <c r="B35" s="192"/>
      <c r="C35" s="192"/>
      <c r="D35" s="192"/>
      <c r="E35" s="192"/>
      <c r="F35" s="192"/>
      <c r="G35" s="91">
        <f>G36+G44+G69+G73</f>
        <v>676417.01</v>
      </c>
      <c r="H35" s="91">
        <f>H36+H44+H69+H73</f>
        <v>815570</v>
      </c>
      <c r="I35" s="91">
        <f>I36+I44+I69+I73</f>
        <v>976270</v>
      </c>
      <c r="J35" s="91">
        <f>J36+J44+J69+J73</f>
        <v>976270</v>
      </c>
      <c r="K35" s="91">
        <f>K36+K44+K69+K73</f>
        <v>976270</v>
      </c>
      <c r="L35" s="202">
        <f t="shared" ref="L35:L77" si="15">G35/H35</f>
        <v>0.8293794646688819</v>
      </c>
      <c r="M35" s="199"/>
      <c r="N35" s="93">
        <f>I35/H35</f>
        <v>1.1970401069190872</v>
      </c>
      <c r="O35" s="202">
        <f>J35/I35</f>
        <v>1</v>
      </c>
      <c r="P35" s="199"/>
      <c r="S35" s="95"/>
      <c r="T35" s="95"/>
      <c r="U35" s="95"/>
    </row>
    <row r="36" spans="1:21" x14ac:dyDescent="0.2">
      <c r="A36" s="191" t="s">
        <v>408</v>
      </c>
      <c r="B36" s="192"/>
      <c r="C36" s="192"/>
      <c r="D36" s="192"/>
      <c r="E36" s="192"/>
      <c r="F36" s="192"/>
      <c r="G36" s="94">
        <f>G37+G39+G41</f>
        <v>563096.49</v>
      </c>
      <c r="H36" s="94">
        <f>H37+H39+H41</f>
        <v>667800</v>
      </c>
      <c r="I36" s="94">
        <f>I37+I39+I41</f>
        <v>816700</v>
      </c>
      <c r="J36" s="94">
        <f>J37+J39+J41</f>
        <v>816700</v>
      </c>
      <c r="K36" s="94">
        <f>K37+K39+K41</f>
        <v>816700</v>
      </c>
      <c r="L36" s="202">
        <f t="shared" si="15"/>
        <v>0.84321127583108713</v>
      </c>
      <c r="M36" s="199"/>
      <c r="N36" s="93">
        <f t="shared" ref="N36:N77" si="16">I36/H36</f>
        <v>1.2229709493860437</v>
      </c>
      <c r="O36" s="202">
        <f t="shared" ref="O36:O77" si="17">J36/I36</f>
        <v>1</v>
      </c>
      <c r="P36" s="199"/>
    </row>
    <row r="37" spans="1:21" x14ac:dyDescent="0.2">
      <c r="A37" s="203" t="s">
        <v>409</v>
      </c>
      <c r="B37" s="203"/>
      <c r="C37" s="203"/>
      <c r="D37" s="203"/>
      <c r="E37" s="203"/>
      <c r="F37" s="203"/>
      <c r="G37" s="98">
        <f>G38</f>
        <v>453289.45</v>
      </c>
      <c r="H37" s="98">
        <f>H38</f>
        <v>500000</v>
      </c>
      <c r="I37" s="98">
        <f>I38</f>
        <v>625000</v>
      </c>
      <c r="J37" s="98">
        <f>J38</f>
        <v>625000</v>
      </c>
      <c r="K37" s="98">
        <f>K38</f>
        <v>625000</v>
      </c>
      <c r="L37" s="202">
        <f t="shared" si="15"/>
        <v>0.90657890000000008</v>
      </c>
      <c r="M37" s="199"/>
      <c r="N37" s="93">
        <f t="shared" si="16"/>
        <v>1.25</v>
      </c>
      <c r="O37" s="202">
        <f t="shared" si="17"/>
        <v>1</v>
      </c>
      <c r="P37" s="199"/>
    </row>
    <row r="38" spans="1:21" x14ac:dyDescent="0.2">
      <c r="A38" s="192" t="s">
        <v>410</v>
      </c>
      <c r="B38" s="192"/>
      <c r="C38" s="192"/>
      <c r="D38" s="192"/>
      <c r="E38" s="192"/>
      <c r="F38" s="192"/>
      <c r="G38" s="95">
        <v>453289.45</v>
      </c>
      <c r="H38" s="95">
        <v>500000</v>
      </c>
      <c r="I38" s="95">
        <v>625000</v>
      </c>
      <c r="J38" s="95">
        <v>625000</v>
      </c>
      <c r="K38" s="95">
        <v>625000</v>
      </c>
      <c r="L38" s="198">
        <f t="shared" si="15"/>
        <v>0.90657890000000008</v>
      </c>
      <c r="M38" s="199"/>
      <c r="N38" s="133">
        <f t="shared" si="16"/>
        <v>1.25</v>
      </c>
      <c r="O38" s="200">
        <f t="shared" si="17"/>
        <v>1</v>
      </c>
      <c r="P38" s="201"/>
    </row>
    <row r="39" spans="1:21" x14ac:dyDescent="0.2">
      <c r="A39" s="203" t="s">
        <v>411</v>
      </c>
      <c r="B39" s="203"/>
      <c r="C39" s="203"/>
      <c r="D39" s="203"/>
      <c r="E39" s="203"/>
      <c r="F39" s="203"/>
      <c r="G39" s="98">
        <f>G40</f>
        <v>35250</v>
      </c>
      <c r="H39" s="98">
        <f>H40</f>
        <v>67300</v>
      </c>
      <c r="I39" s="98">
        <f>I40</f>
        <v>81200</v>
      </c>
      <c r="J39" s="98">
        <f>J40</f>
        <v>81200</v>
      </c>
      <c r="K39" s="98">
        <f>K40</f>
        <v>81200</v>
      </c>
      <c r="L39" s="202">
        <f t="shared" si="15"/>
        <v>0.52377414561664193</v>
      </c>
      <c r="M39" s="199"/>
      <c r="N39" s="93">
        <f t="shared" si="16"/>
        <v>1.2065378900445765</v>
      </c>
      <c r="O39" s="202">
        <f t="shared" si="17"/>
        <v>1</v>
      </c>
      <c r="P39" s="199"/>
    </row>
    <row r="40" spans="1:21" x14ac:dyDescent="0.2">
      <c r="A40" s="192" t="s">
        <v>412</v>
      </c>
      <c r="B40" s="192"/>
      <c r="C40" s="192"/>
      <c r="D40" s="192"/>
      <c r="E40" s="192"/>
      <c r="F40" s="192"/>
      <c r="G40" s="95">
        <f>35250</f>
        <v>35250</v>
      </c>
      <c r="H40" s="95">
        <f>19100+4000+1200+7000+36000</f>
        <v>67300</v>
      </c>
      <c r="I40" s="95">
        <f>30000+4000+1200+7000+39000</f>
        <v>81200</v>
      </c>
      <c r="J40" s="95">
        <f>30000+4000+1200+7000+39000</f>
        <v>81200</v>
      </c>
      <c r="K40" s="95">
        <f>30000+4000+1200+7000+39000</f>
        <v>81200</v>
      </c>
      <c r="L40" s="198">
        <f t="shared" si="15"/>
        <v>0.52377414561664193</v>
      </c>
      <c r="M40" s="199"/>
      <c r="N40" s="133">
        <f t="shared" si="16"/>
        <v>1.2065378900445765</v>
      </c>
      <c r="O40" s="200">
        <f t="shared" si="17"/>
        <v>1</v>
      </c>
      <c r="P40" s="201"/>
    </row>
    <row r="41" spans="1:21" x14ac:dyDescent="0.2">
      <c r="A41" s="203" t="s">
        <v>413</v>
      </c>
      <c r="B41" s="203"/>
      <c r="C41" s="203"/>
      <c r="D41" s="203"/>
      <c r="E41" s="203"/>
      <c r="F41" s="203"/>
      <c r="G41" s="98">
        <f>G42+G43</f>
        <v>74557.039999999994</v>
      </c>
      <c r="H41" s="98">
        <f>H42+H43</f>
        <v>100500</v>
      </c>
      <c r="I41" s="98">
        <f>I42+I43</f>
        <v>110500</v>
      </c>
      <c r="J41" s="98">
        <f>J42+J43</f>
        <v>110500</v>
      </c>
      <c r="K41" s="98">
        <f>K42+K43</f>
        <v>110500</v>
      </c>
      <c r="L41" s="202">
        <f t="shared" si="15"/>
        <v>0.74186109452736315</v>
      </c>
      <c r="M41" s="199"/>
      <c r="N41" s="93">
        <f t="shared" si="16"/>
        <v>1.099502487562189</v>
      </c>
      <c r="O41" s="202">
        <f t="shared" si="17"/>
        <v>1</v>
      </c>
      <c r="P41" s="199"/>
    </row>
    <row r="42" spans="1:21" x14ac:dyDescent="0.2">
      <c r="A42" s="192" t="s">
        <v>414</v>
      </c>
      <c r="B42" s="192"/>
      <c r="C42" s="192"/>
      <c r="D42" s="192"/>
      <c r="E42" s="192"/>
      <c r="F42" s="192"/>
      <c r="G42" s="95">
        <v>72643.039999999994</v>
      </c>
      <c r="H42" s="95">
        <v>98000</v>
      </c>
      <c r="I42" s="95">
        <v>108000</v>
      </c>
      <c r="J42" s="95">
        <v>108000</v>
      </c>
      <c r="K42" s="95">
        <v>108000</v>
      </c>
      <c r="L42" s="198">
        <f t="shared" si="15"/>
        <v>0.74125551020408154</v>
      </c>
      <c r="M42" s="199"/>
      <c r="N42" s="133">
        <f t="shared" si="16"/>
        <v>1.1020408163265305</v>
      </c>
      <c r="O42" s="200">
        <f t="shared" si="17"/>
        <v>1</v>
      </c>
      <c r="P42" s="201"/>
    </row>
    <row r="43" spans="1:21" x14ac:dyDescent="0.2">
      <c r="A43" s="192" t="s">
        <v>415</v>
      </c>
      <c r="B43" s="192"/>
      <c r="C43" s="192"/>
      <c r="D43" s="192"/>
      <c r="E43" s="192"/>
      <c r="F43" s="192"/>
      <c r="G43" s="95">
        <v>1914</v>
      </c>
      <c r="H43" s="95">
        <v>2500</v>
      </c>
      <c r="I43" s="95">
        <v>2500</v>
      </c>
      <c r="J43" s="95">
        <v>2500</v>
      </c>
      <c r="K43" s="95">
        <v>2500</v>
      </c>
      <c r="L43" s="198">
        <f t="shared" si="15"/>
        <v>0.76559999999999995</v>
      </c>
      <c r="M43" s="199"/>
      <c r="N43" s="133">
        <f t="shared" si="16"/>
        <v>1</v>
      </c>
      <c r="O43" s="200">
        <f t="shared" si="17"/>
        <v>1</v>
      </c>
      <c r="P43" s="201"/>
    </row>
    <row r="44" spans="1:21" x14ac:dyDescent="0.2">
      <c r="A44" s="191" t="s">
        <v>416</v>
      </c>
      <c r="B44" s="192"/>
      <c r="C44" s="192"/>
      <c r="D44" s="192"/>
      <c r="E44" s="192"/>
      <c r="F44" s="192"/>
      <c r="G44" s="94">
        <f>G45+G49+G55+G65</f>
        <v>110226.65000000001</v>
      </c>
      <c r="H44" s="94">
        <f>H45+H49+H55+H65</f>
        <v>136360</v>
      </c>
      <c r="I44" s="94">
        <f>I45+I49+I55+I65</f>
        <v>154960</v>
      </c>
      <c r="J44" s="94">
        <f>J45+J49+J55+J65</f>
        <v>154960</v>
      </c>
      <c r="K44" s="94">
        <f>K45+K49+K55+K65</f>
        <v>154960</v>
      </c>
      <c r="L44" s="202">
        <f t="shared" si="15"/>
        <v>0.8083503226752714</v>
      </c>
      <c r="M44" s="199"/>
      <c r="N44" s="93">
        <f t="shared" si="16"/>
        <v>1.1364036374303315</v>
      </c>
      <c r="O44" s="202">
        <f t="shared" si="17"/>
        <v>1</v>
      </c>
      <c r="P44" s="199"/>
    </row>
    <row r="45" spans="1:21" x14ac:dyDescent="0.2">
      <c r="A45" s="192" t="s">
        <v>417</v>
      </c>
      <c r="B45" s="192"/>
      <c r="C45" s="192"/>
      <c r="D45" s="192"/>
      <c r="E45" s="192"/>
      <c r="F45" s="192"/>
      <c r="G45" s="94">
        <f>G46+G47+G48</f>
        <v>14977.05</v>
      </c>
      <c r="H45" s="94">
        <f>H46+H47+H48</f>
        <v>23250</v>
      </c>
      <c r="I45" s="94">
        <f>I46+I47+I48</f>
        <v>25250</v>
      </c>
      <c r="J45" s="94">
        <f>J46+J47+J48</f>
        <v>25250</v>
      </c>
      <c r="K45" s="94">
        <f>K46+K47+K48</f>
        <v>25250</v>
      </c>
      <c r="L45" s="202">
        <f t="shared" si="15"/>
        <v>0.64417419354838712</v>
      </c>
      <c r="M45" s="199"/>
      <c r="N45" s="93">
        <f t="shared" si="16"/>
        <v>1.086021505376344</v>
      </c>
      <c r="O45" s="202">
        <f t="shared" si="17"/>
        <v>1</v>
      </c>
      <c r="P45" s="199"/>
    </row>
    <row r="46" spans="1:21" x14ac:dyDescent="0.2">
      <c r="A46" s="192" t="s">
        <v>418</v>
      </c>
      <c r="B46" s="192"/>
      <c r="C46" s="192"/>
      <c r="D46" s="192"/>
      <c r="E46" s="192"/>
      <c r="F46" s="192"/>
      <c r="G46" s="95">
        <v>185</v>
      </c>
      <c r="H46" s="95">
        <f>500+150+500+100</f>
        <v>1250</v>
      </c>
      <c r="I46" s="95">
        <v>1250</v>
      </c>
      <c r="J46" s="95">
        <v>1250</v>
      </c>
      <c r="K46" s="95">
        <v>1250</v>
      </c>
      <c r="L46" s="198">
        <f t="shared" si="15"/>
        <v>0.14799999999999999</v>
      </c>
      <c r="M46" s="199"/>
      <c r="N46" s="133">
        <f t="shared" si="16"/>
        <v>1</v>
      </c>
      <c r="O46" s="200">
        <f t="shared" si="17"/>
        <v>1</v>
      </c>
      <c r="P46" s="201"/>
    </row>
    <row r="47" spans="1:21" x14ac:dyDescent="0.2">
      <c r="A47" s="192" t="s">
        <v>419</v>
      </c>
      <c r="B47" s="192"/>
      <c r="C47" s="192"/>
      <c r="D47" s="192"/>
      <c r="E47" s="192"/>
      <c r="F47" s="192"/>
      <c r="G47" s="95">
        <v>11468.06</v>
      </c>
      <c r="H47" s="95">
        <v>16000</v>
      </c>
      <c r="I47" s="95">
        <v>18000</v>
      </c>
      <c r="J47" s="95">
        <v>18000</v>
      </c>
      <c r="K47" s="95">
        <v>18000</v>
      </c>
      <c r="L47" s="198">
        <f t="shared" si="15"/>
        <v>0.71675374999999997</v>
      </c>
      <c r="M47" s="199"/>
      <c r="N47" s="133">
        <f t="shared" si="16"/>
        <v>1.125</v>
      </c>
      <c r="O47" s="200">
        <f t="shared" si="17"/>
        <v>1</v>
      </c>
      <c r="P47" s="201"/>
    </row>
    <row r="48" spans="1:21" x14ac:dyDescent="0.2">
      <c r="A48" s="192" t="s">
        <v>420</v>
      </c>
      <c r="B48" s="192"/>
      <c r="C48" s="192"/>
      <c r="D48" s="192"/>
      <c r="E48" s="192"/>
      <c r="F48" s="192"/>
      <c r="G48" s="95">
        <v>3323.99</v>
      </c>
      <c r="H48" s="95">
        <v>6000</v>
      </c>
      <c r="I48" s="95">
        <v>6000</v>
      </c>
      <c r="J48" s="95">
        <v>6000</v>
      </c>
      <c r="K48" s="95">
        <v>6000</v>
      </c>
      <c r="L48" s="198">
        <f t="shared" si="15"/>
        <v>0.55399833333333326</v>
      </c>
      <c r="M48" s="199"/>
      <c r="N48" s="133">
        <f t="shared" si="16"/>
        <v>1</v>
      </c>
      <c r="O48" s="200">
        <f t="shared" si="17"/>
        <v>1</v>
      </c>
      <c r="P48" s="201"/>
    </row>
    <row r="49" spans="1:16" x14ac:dyDescent="0.2">
      <c r="A49" s="192" t="s">
        <v>421</v>
      </c>
      <c r="B49" s="192"/>
      <c r="C49" s="192"/>
      <c r="D49" s="192"/>
      <c r="E49" s="192"/>
      <c r="F49" s="192"/>
      <c r="G49" s="94">
        <f>G50+G51+G52+G53+G54</f>
        <v>58776.639999999999</v>
      </c>
      <c r="H49" s="94">
        <f>H50+H51+H52+H53+H54</f>
        <v>74110</v>
      </c>
      <c r="I49" s="94">
        <f>I50+I51+I52+I53+I54</f>
        <v>87410</v>
      </c>
      <c r="J49" s="94">
        <f>J50+J51+J52+J53+J54</f>
        <v>87410</v>
      </c>
      <c r="K49" s="94">
        <f>K50+K51+K52+K53+K54</f>
        <v>87410</v>
      </c>
      <c r="L49" s="202">
        <f t="shared" si="15"/>
        <v>0.79309998650654434</v>
      </c>
      <c r="M49" s="199"/>
      <c r="N49" s="93">
        <f t="shared" si="16"/>
        <v>1.1794629604641749</v>
      </c>
      <c r="O49" s="202">
        <f t="shared" si="17"/>
        <v>1</v>
      </c>
      <c r="P49" s="199"/>
    </row>
    <row r="50" spans="1:16" x14ac:dyDescent="0.2">
      <c r="A50" s="192" t="s">
        <v>422</v>
      </c>
      <c r="B50" s="192"/>
      <c r="C50" s="192"/>
      <c r="D50" s="192"/>
      <c r="E50" s="192"/>
      <c r="F50" s="192"/>
      <c r="G50" s="95">
        <v>18995.68</v>
      </c>
      <c r="H50" s="95">
        <f>6000+1000+5500+3000+560+300+4000+6100</f>
        <v>26460</v>
      </c>
      <c r="I50" s="95">
        <f>18000+2000+400+4500+6100+1000+800+560</f>
        <v>33360</v>
      </c>
      <c r="J50" s="95">
        <f>18000+2000+400+4500+6100+1000+800+560</f>
        <v>33360</v>
      </c>
      <c r="K50" s="95">
        <f>18000+2000+400+4500+6100+1000+800+560</f>
        <v>33360</v>
      </c>
      <c r="L50" s="198">
        <f t="shared" si="15"/>
        <v>0.71790173847316707</v>
      </c>
      <c r="M50" s="199"/>
      <c r="N50" s="133">
        <f t="shared" si="16"/>
        <v>1.2607709750566893</v>
      </c>
      <c r="O50" s="200">
        <f t="shared" si="17"/>
        <v>1</v>
      </c>
      <c r="P50" s="201"/>
    </row>
    <row r="51" spans="1:16" x14ac:dyDescent="0.2">
      <c r="A51" s="192" t="s">
        <v>423</v>
      </c>
      <c r="B51" s="192"/>
      <c r="C51" s="192"/>
      <c r="D51" s="192"/>
      <c r="E51" s="192"/>
      <c r="F51" s="192"/>
      <c r="G51" s="95">
        <v>21471.43</v>
      </c>
      <c r="H51" s="95">
        <v>30000</v>
      </c>
      <c r="I51" s="95">
        <v>30000</v>
      </c>
      <c r="J51" s="95">
        <v>30000</v>
      </c>
      <c r="K51" s="95">
        <v>30000</v>
      </c>
      <c r="L51" s="198">
        <f t="shared" si="15"/>
        <v>0.71571433333333334</v>
      </c>
      <c r="M51" s="199"/>
      <c r="N51" s="133">
        <f t="shared" si="16"/>
        <v>1</v>
      </c>
      <c r="O51" s="200">
        <f t="shared" si="17"/>
        <v>1</v>
      </c>
      <c r="P51" s="201"/>
    </row>
    <row r="52" spans="1:16" x14ac:dyDescent="0.2">
      <c r="A52" s="192" t="s">
        <v>424</v>
      </c>
      <c r="B52" s="192"/>
      <c r="C52" s="192"/>
      <c r="D52" s="192"/>
      <c r="E52" s="192"/>
      <c r="F52" s="192"/>
      <c r="G52" s="95">
        <v>10634.3</v>
      </c>
      <c r="H52" s="95">
        <f>6500+7000+50</f>
        <v>13550</v>
      </c>
      <c r="I52" s="95">
        <f>8000+8000+50</f>
        <v>16050</v>
      </c>
      <c r="J52" s="95">
        <f>8000+8000+50</f>
        <v>16050</v>
      </c>
      <c r="K52" s="95">
        <f>8000+8000+50</f>
        <v>16050</v>
      </c>
      <c r="L52" s="198">
        <f t="shared" si="15"/>
        <v>0.7848191881918819</v>
      </c>
      <c r="M52" s="199"/>
      <c r="N52" s="133">
        <f t="shared" si="16"/>
        <v>1.1845018450184501</v>
      </c>
      <c r="O52" s="200">
        <f t="shared" si="17"/>
        <v>1</v>
      </c>
      <c r="P52" s="201"/>
    </row>
    <row r="53" spans="1:16" x14ac:dyDescent="0.2">
      <c r="A53" s="192" t="s">
        <v>425</v>
      </c>
      <c r="B53" s="192"/>
      <c r="C53" s="192"/>
      <c r="D53" s="192"/>
      <c r="E53" s="192"/>
      <c r="F53" s="192"/>
      <c r="G53" s="95">
        <v>7675.23</v>
      </c>
      <c r="H53" s="95">
        <f>1900+1000</f>
        <v>2900</v>
      </c>
      <c r="I53" s="95">
        <f>2000+2000</f>
        <v>4000</v>
      </c>
      <c r="J53" s="95">
        <f>2000+2000</f>
        <v>4000</v>
      </c>
      <c r="K53" s="95">
        <f>2000+2000</f>
        <v>4000</v>
      </c>
      <c r="L53" s="198">
        <f t="shared" si="15"/>
        <v>2.6466310344827586</v>
      </c>
      <c r="M53" s="199"/>
      <c r="N53" s="133">
        <f t="shared" si="16"/>
        <v>1.3793103448275863</v>
      </c>
      <c r="O53" s="200">
        <f t="shared" si="17"/>
        <v>1</v>
      </c>
      <c r="P53" s="201"/>
    </row>
    <row r="54" spans="1:16" x14ac:dyDescent="0.2">
      <c r="A54" s="192" t="s">
        <v>426</v>
      </c>
      <c r="B54" s="192"/>
      <c r="C54" s="192"/>
      <c r="D54" s="192"/>
      <c r="E54" s="192"/>
      <c r="F54" s="192"/>
      <c r="G54" s="95">
        <v>0</v>
      </c>
      <c r="H54" s="95">
        <v>1200</v>
      </c>
      <c r="I54" s="95">
        <v>4000</v>
      </c>
      <c r="J54" s="95">
        <v>4000</v>
      </c>
      <c r="K54" s="95">
        <v>4000</v>
      </c>
      <c r="L54" s="198">
        <f t="shared" si="15"/>
        <v>0</v>
      </c>
      <c r="M54" s="199"/>
      <c r="N54" s="133">
        <f t="shared" si="16"/>
        <v>3.3333333333333335</v>
      </c>
      <c r="O54" s="200">
        <f t="shared" si="17"/>
        <v>1</v>
      </c>
      <c r="P54" s="201"/>
    </row>
    <row r="55" spans="1:16" x14ac:dyDescent="0.2">
      <c r="A55" s="192" t="s">
        <v>427</v>
      </c>
      <c r="B55" s="192"/>
      <c r="C55" s="192"/>
      <c r="D55" s="192"/>
      <c r="E55" s="192"/>
      <c r="F55" s="192"/>
      <c r="G55" s="94">
        <f>G56+G57+G58+G59+G60+G61+G62+G63+G64</f>
        <v>33652.980000000003</v>
      </c>
      <c r="H55" s="94">
        <f>H56+H57+H58+H59+H60+H61+H62+H63+H64</f>
        <v>34700</v>
      </c>
      <c r="I55" s="94">
        <f>I56+I57+I58+I59+I60+I61+I62+I63+I64</f>
        <v>38800</v>
      </c>
      <c r="J55" s="94">
        <f>J56+J57+J58+J59+J60+J61+J62+J63+J64</f>
        <v>38800</v>
      </c>
      <c r="K55" s="94">
        <f>K56+K57+K58+K59+K60+K61+K62+K63+K64</f>
        <v>38800</v>
      </c>
      <c r="L55" s="202">
        <f t="shared" si="15"/>
        <v>0.9698265129682998</v>
      </c>
      <c r="M55" s="199"/>
      <c r="N55" s="93">
        <f t="shared" si="16"/>
        <v>1.1181556195965419</v>
      </c>
      <c r="O55" s="202">
        <f t="shared" si="17"/>
        <v>1</v>
      </c>
      <c r="P55" s="199"/>
    </row>
    <row r="56" spans="1:16" x14ac:dyDescent="0.2">
      <c r="A56" s="192" t="s">
        <v>428</v>
      </c>
      <c r="B56" s="192"/>
      <c r="C56" s="192"/>
      <c r="D56" s="192"/>
      <c r="E56" s="192"/>
      <c r="F56" s="192"/>
      <c r="G56" s="95">
        <v>399</v>
      </c>
      <c r="H56" s="95">
        <v>800</v>
      </c>
      <c r="I56" s="95">
        <v>800</v>
      </c>
      <c r="J56" s="95">
        <v>800</v>
      </c>
      <c r="K56" s="95">
        <v>800</v>
      </c>
      <c r="L56" s="198">
        <f t="shared" si="15"/>
        <v>0.49875000000000003</v>
      </c>
      <c r="M56" s="199"/>
      <c r="N56" s="133">
        <f t="shared" si="16"/>
        <v>1</v>
      </c>
      <c r="O56" s="200">
        <f t="shared" si="17"/>
        <v>1</v>
      </c>
      <c r="P56" s="201"/>
    </row>
    <row r="57" spans="1:16" x14ac:dyDescent="0.2">
      <c r="A57" s="192" t="s">
        <v>429</v>
      </c>
      <c r="B57" s="192"/>
      <c r="C57" s="192"/>
      <c r="D57" s="192"/>
      <c r="E57" s="192"/>
      <c r="F57" s="192"/>
      <c r="G57" s="95">
        <v>7432.29</v>
      </c>
      <c r="H57" s="95">
        <v>5500</v>
      </c>
      <c r="I57" s="95">
        <v>8000</v>
      </c>
      <c r="J57" s="95">
        <v>8000</v>
      </c>
      <c r="K57" s="95">
        <v>8000</v>
      </c>
      <c r="L57" s="198">
        <f t="shared" si="15"/>
        <v>1.3513254545454545</v>
      </c>
      <c r="M57" s="199"/>
      <c r="N57" s="133">
        <f t="shared" si="16"/>
        <v>1.4545454545454546</v>
      </c>
      <c r="O57" s="200">
        <f t="shared" si="17"/>
        <v>1</v>
      </c>
      <c r="P57" s="201"/>
    </row>
    <row r="58" spans="1:16" x14ac:dyDescent="0.2">
      <c r="A58" s="192" t="s">
        <v>430</v>
      </c>
      <c r="B58" s="192"/>
      <c r="C58" s="192"/>
      <c r="D58" s="192"/>
      <c r="E58" s="192"/>
      <c r="F58" s="192"/>
      <c r="G58" s="95">
        <v>0</v>
      </c>
      <c r="H58" s="95">
        <v>500</v>
      </c>
      <c r="I58" s="95">
        <v>500</v>
      </c>
      <c r="J58" s="95">
        <v>500</v>
      </c>
      <c r="K58" s="95">
        <v>500</v>
      </c>
      <c r="L58" s="198">
        <f t="shared" si="15"/>
        <v>0</v>
      </c>
      <c r="M58" s="199"/>
      <c r="N58" s="133">
        <f t="shared" si="16"/>
        <v>1</v>
      </c>
      <c r="O58" s="200">
        <f t="shared" si="17"/>
        <v>1</v>
      </c>
      <c r="P58" s="201"/>
    </row>
    <row r="59" spans="1:16" x14ac:dyDescent="0.2">
      <c r="A59" s="192" t="s">
        <v>431</v>
      </c>
      <c r="B59" s="192"/>
      <c r="C59" s="192"/>
      <c r="D59" s="192"/>
      <c r="E59" s="192"/>
      <c r="F59" s="192"/>
      <c r="G59" s="95">
        <v>2517.63</v>
      </c>
      <c r="H59" s="95">
        <f>2000+2200+800</f>
        <v>5000</v>
      </c>
      <c r="I59" s="95">
        <f>1700+2000+800</f>
        <v>4500</v>
      </c>
      <c r="J59" s="95">
        <f>1700+2000+800</f>
        <v>4500</v>
      </c>
      <c r="K59" s="95">
        <f>1700+2000+800</f>
        <v>4500</v>
      </c>
      <c r="L59" s="198">
        <f t="shared" si="15"/>
        <v>0.50352600000000003</v>
      </c>
      <c r="M59" s="199"/>
      <c r="N59" s="133">
        <f t="shared" si="16"/>
        <v>0.9</v>
      </c>
      <c r="O59" s="200">
        <f t="shared" si="17"/>
        <v>1</v>
      </c>
      <c r="P59" s="201"/>
    </row>
    <row r="60" spans="1:16" x14ac:dyDescent="0.2">
      <c r="A60" s="192" t="s">
        <v>432</v>
      </c>
      <c r="B60" s="192"/>
      <c r="C60" s="192"/>
      <c r="D60" s="192"/>
      <c r="E60" s="192"/>
      <c r="F60" s="192"/>
      <c r="G60" s="95">
        <v>1773.91</v>
      </c>
      <c r="H60" s="95">
        <v>1500</v>
      </c>
      <c r="I60" s="95">
        <v>2500</v>
      </c>
      <c r="J60" s="95">
        <v>2500</v>
      </c>
      <c r="K60" s="95">
        <v>2500</v>
      </c>
      <c r="L60" s="198">
        <f t="shared" si="15"/>
        <v>1.1826066666666668</v>
      </c>
      <c r="M60" s="199"/>
      <c r="N60" s="133">
        <f t="shared" si="16"/>
        <v>1.6666666666666667</v>
      </c>
      <c r="O60" s="200">
        <f t="shared" si="17"/>
        <v>1</v>
      </c>
      <c r="P60" s="201"/>
    </row>
    <row r="61" spans="1:16" x14ac:dyDescent="0.2">
      <c r="A61" s="192" t="s">
        <v>433</v>
      </c>
      <c r="B61" s="192"/>
      <c r="C61" s="192"/>
      <c r="D61" s="192"/>
      <c r="E61" s="192"/>
      <c r="F61" s="192"/>
      <c r="G61" s="95">
        <v>7539.85</v>
      </c>
      <c r="H61" s="95">
        <f>6500+1700</f>
        <v>8200</v>
      </c>
      <c r="I61" s="95">
        <f>50+6950+1500</f>
        <v>8500</v>
      </c>
      <c r="J61" s="95">
        <f>50+6950+1500</f>
        <v>8500</v>
      </c>
      <c r="K61" s="95">
        <f>50+6950+1500</f>
        <v>8500</v>
      </c>
      <c r="L61" s="198">
        <f t="shared" si="15"/>
        <v>0.9194939024390244</v>
      </c>
      <c r="M61" s="199"/>
      <c r="N61" s="133">
        <f t="shared" si="16"/>
        <v>1.0365853658536586</v>
      </c>
      <c r="O61" s="200">
        <f t="shared" si="17"/>
        <v>1</v>
      </c>
      <c r="P61" s="201"/>
    </row>
    <row r="62" spans="1:16" x14ac:dyDescent="0.2">
      <c r="A62" s="192" t="s">
        <v>434</v>
      </c>
      <c r="B62" s="192"/>
      <c r="C62" s="192"/>
      <c r="D62" s="192"/>
      <c r="E62" s="192"/>
      <c r="F62" s="192"/>
      <c r="G62" s="95">
        <v>11275.32</v>
      </c>
      <c r="H62" s="95">
        <v>8800</v>
      </c>
      <c r="I62" s="95">
        <v>8800</v>
      </c>
      <c r="J62" s="95">
        <v>8800</v>
      </c>
      <c r="K62" s="95">
        <v>8800</v>
      </c>
      <c r="L62" s="198">
        <f t="shared" si="15"/>
        <v>1.2812863636363636</v>
      </c>
      <c r="M62" s="199"/>
      <c r="N62" s="133">
        <f t="shared" si="16"/>
        <v>1</v>
      </c>
      <c r="O62" s="200">
        <f t="shared" si="17"/>
        <v>1</v>
      </c>
      <c r="P62" s="201"/>
    </row>
    <row r="63" spans="1:16" x14ac:dyDescent="0.2">
      <c r="A63" s="192" t="s">
        <v>435</v>
      </c>
      <c r="B63" s="192"/>
      <c r="C63" s="192"/>
      <c r="D63" s="192"/>
      <c r="E63" s="192"/>
      <c r="F63" s="192"/>
      <c r="G63" s="95">
        <v>2614.98</v>
      </c>
      <c r="H63" s="95">
        <v>2700</v>
      </c>
      <c r="I63" s="95">
        <v>3200</v>
      </c>
      <c r="J63" s="95">
        <v>3200</v>
      </c>
      <c r="K63" s="95">
        <v>3200</v>
      </c>
      <c r="L63" s="198">
        <f t="shared" si="15"/>
        <v>0.9685111111111111</v>
      </c>
      <c r="M63" s="199"/>
      <c r="N63" s="133">
        <f t="shared" si="16"/>
        <v>1.1851851851851851</v>
      </c>
      <c r="O63" s="200">
        <f t="shared" si="17"/>
        <v>1</v>
      </c>
      <c r="P63" s="201"/>
    </row>
    <row r="64" spans="1:16" x14ac:dyDescent="0.2">
      <c r="A64" s="192" t="s">
        <v>436</v>
      </c>
      <c r="B64" s="192"/>
      <c r="C64" s="192"/>
      <c r="D64" s="192"/>
      <c r="E64" s="192"/>
      <c r="F64" s="192"/>
      <c r="G64" s="95">
        <v>100</v>
      </c>
      <c r="H64" s="95">
        <v>1700</v>
      </c>
      <c r="I64" s="95">
        <f>1000+1000</f>
        <v>2000</v>
      </c>
      <c r="J64" s="95">
        <f>1000+1000</f>
        <v>2000</v>
      </c>
      <c r="K64" s="95">
        <f>1000+1000</f>
        <v>2000</v>
      </c>
      <c r="L64" s="198">
        <f t="shared" si="15"/>
        <v>5.8823529411764705E-2</v>
      </c>
      <c r="M64" s="199"/>
      <c r="N64" s="133">
        <f t="shared" si="16"/>
        <v>1.1764705882352942</v>
      </c>
      <c r="O64" s="200">
        <f t="shared" si="17"/>
        <v>1</v>
      </c>
      <c r="P64" s="201"/>
    </row>
    <row r="65" spans="1:16" x14ac:dyDescent="0.2">
      <c r="A65" s="192" t="s">
        <v>437</v>
      </c>
      <c r="B65" s="192"/>
      <c r="C65" s="192"/>
      <c r="D65" s="192"/>
      <c r="E65" s="192"/>
      <c r="F65" s="192"/>
      <c r="G65" s="94">
        <f>G66+G67+G68</f>
        <v>2819.98</v>
      </c>
      <c r="H65" s="94">
        <f>H66+H67+H68</f>
        <v>4300</v>
      </c>
      <c r="I65" s="94">
        <f t="shared" ref="I65" si="18">I66+I67+I68</f>
        <v>3500</v>
      </c>
      <c r="J65" s="94">
        <f t="shared" ref="J65:K65" si="19">J66+J67+J68</f>
        <v>3500</v>
      </c>
      <c r="K65" s="94">
        <f t="shared" si="19"/>
        <v>3500</v>
      </c>
      <c r="L65" s="202">
        <f t="shared" si="15"/>
        <v>0.65580930232558143</v>
      </c>
      <c r="M65" s="199"/>
      <c r="N65" s="93">
        <f t="shared" si="16"/>
        <v>0.81395348837209303</v>
      </c>
      <c r="O65" s="202">
        <f t="shared" si="17"/>
        <v>1</v>
      </c>
      <c r="P65" s="199"/>
    </row>
    <row r="66" spans="1:16" x14ac:dyDescent="0.2">
      <c r="A66" s="192" t="s">
        <v>438</v>
      </c>
      <c r="B66" s="192"/>
      <c r="C66" s="192"/>
      <c r="D66" s="192"/>
      <c r="E66" s="192"/>
      <c r="F66" s="192"/>
      <c r="G66" s="95">
        <v>1463.22</v>
      </c>
      <c r="H66" s="95">
        <v>2500</v>
      </c>
      <c r="I66" s="95">
        <v>2500</v>
      </c>
      <c r="J66" s="95">
        <v>2500</v>
      </c>
      <c r="K66" s="95">
        <v>2500</v>
      </c>
      <c r="L66" s="198">
        <f t="shared" si="15"/>
        <v>0.58528800000000003</v>
      </c>
      <c r="M66" s="199"/>
      <c r="N66" s="133">
        <f t="shared" si="16"/>
        <v>1</v>
      </c>
      <c r="O66" s="200">
        <f t="shared" si="17"/>
        <v>1</v>
      </c>
      <c r="P66" s="201"/>
    </row>
    <row r="67" spans="1:16" x14ac:dyDescent="0.2">
      <c r="A67" s="192" t="s">
        <v>439</v>
      </c>
      <c r="B67" s="192"/>
      <c r="C67" s="192"/>
      <c r="D67" s="192"/>
      <c r="E67" s="192"/>
      <c r="F67" s="192"/>
      <c r="G67" s="95">
        <v>205.4</v>
      </c>
      <c r="H67" s="95">
        <v>1000</v>
      </c>
      <c r="I67" s="95">
        <f>750+250</f>
        <v>1000</v>
      </c>
      <c r="J67" s="95">
        <f>750+250</f>
        <v>1000</v>
      </c>
      <c r="K67" s="95">
        <f>750+250</f>
        <v>1000</v>
      </c>
      <c r="L67" s="198">
        <f t="shared" si="15"/>
        <v>0.2054</v>
      </c>
      <c r="M67" s="199"/>
      <c r="N67" s="133">
        <f t="shared" si="16"/>
        <v>1</v>
      </c>
      <c r="O67" s="200">
        <f t="shared" si="17"/>
        <v>1</v>
      </c>
      <c r="P67" s="201"/>
    </row>
    <row r="68" spans="1:16" x14ac:dyDescent="0.2">
      <c r="A68" s="192" t="s">
        <v>440</v>
      </c>
      <c r="B68" s="192"/>
      <c r="C68" s="192"/>
      <c r="D68" s="192"/>
      <c r="E68" s="192"/>
      <c r="F68" s="192"/>
      <c r="G68" s="95">
        <v>1151.3599999999999</v>
      </c>
      <c r="H68" s="95">
        <v>800</v>
      </c>
      <c r="I68" s="95">
        <v>0</v>
      </c>
      <c r="J68" s="95">
        <v>0</v>
      </c>
      <c r="K68" s="95">
        <v>0</v>
      </c>
      <c r="L68" s="198">
        <f t="shared" si="15"/>
        <v>1.4391999999999998</v>
      </c>
      <c r="M68" s="199"/>
      <c r="N68" s="133">
        <f t="shared" si="16"/>
        <v>0</v>
      </c>
      <c r="O68" s="200">
        <v>0</v>
      </c>
      <c r="P68" s="201"/>
    </row>
    <row r="69" spans="1:16" x14ac:dyDescent="0.2">
      <c r="A69" s="191" t="s">
        <v>441</v>
      </c>
      <c r="B69" s="192"/>
      <c r="C69" s="192"/>
      <c r="D69" s="192"/>
      <c r="E69" s="192"/>
      <c r="F69" s="192"/>
      <c r="G69" s="94">
        <f>G70</f>
        <v>943.26</v>
      </c>
      <c r="H69" s="94">
        <f>H70</f>
        <v>1010</v>
      </c>
      <c r="I69" s="94">
        <f t="shared" ref="I69:K69" si="20">I70</f>
        <v>1210</v>
      </c>
      <c r="J69" s="94">
        <f t="shared" si="20"/>
        <v>1210</v>
      </c>
      <c r="K69" s="94">
        <f t="shared" si="20"/>
        <v>1210</v>
      </c>
      <c r="L69" s="202">
        <f t="shared" si="15"/>
        <v>0.93392079207920786</v>
      </c>
      <c r="M69" s="199"/>
      <c r="N69" s="93">
        <f t="shared" si="16"/>
        <v>1.198019801980198</v>
      </c>
      <c r="O69" s="202">
        <f t="shared" si="17"/>
        <v>1</v>
      </c>
      <c r="P69" s="199"/>
    </row>
    <row r="70" spans="1:16" x14ac:dyDescent="0.2">
      <c r="A70" s="192" t="s">
        <v>442</v>
      </c>
      <c r="B70" s="192"/>
      <c r="C70" s="192"/>
      <c r="D70" s="192"/>
      <c r="E70" s="192"/>
      <c r="F70" s="192"/>
      <c r="G70" s="94">
        <f>G71+G72</f>
        <v>943.26</v>
      </c>
      <c r="H70" s="94">
        <f>H71+H72</f>
        <v>1010</v>
      </c>
      <c r="I70" s="94">
        <f>I71+I72</f>
        <v>1210</v>
      </c>
      <c r="J70" s="94">
        <f>J71+J72</f>
        <v>1210</v>
      </c>
      <c r="K70" s="94">
        <f>K71+K72</f>
        <v>1210</v>
      </c>
      <c r="L70" s="202">
        <f t="shared" si="15"/>
        <v>0.93392079207920786</v>
      </c>
      <c r="M70" s="199"/>
      <c r="N70" s="93">
        <f t="shared" si="16"/>
        <v>1.198019801980198</v>
      </c>
      <c r="O70" s="202">
        <f t="shared" si="17"/>
        <v>1</v>
      </c>
      <c r="P70" s="199"/>
    </row>
    <row r="71" spans="1:16" x14ac:dyDescent="0.2">
      <c r="A71" s="192" t="s">
        <v>443</v>
      </c>
      <c r="B71" s="192"/>
      <c r="C71" s="192"/>
      <c r="D71" s="192"/>
      <c r="E71" s="192"/>
      <c r="F71" s="192"/>
      <c r="G71" s="95">
        <v>942.96</v>
      </c>
      <c r="H71" s="95">
        <v>1000</v>
      </c>
      <c r="I71" s="95">
        <v>1200</v>
      </c>
      <c r="J71" s="95">
        <v>1200</v>
      </c>
      <c r="K71" s="95">
        <v>1200</v>
      </c>
      <c r="L71" s="198">
        <f t="shared" si="15"/>
        <v>0.94296000000000002</v>
      </c>
      <c r="M71" s="199"/>
      <c r="N71" s="133">
        <f t="shared" si="16"/>
        <v>1.2</v>
      </c>
      <c r="O71" s="200">
        <f t="shared" si="17"/>
        <v>1</v>
      </c>
      <c r="P71" s="201"/>
    </row>
    <row r="72" spans="1:16" x14ac:dyDescent="0.2">
      <c r="A72" s="192" t="s">
        <v>444</v>
      </c>
      <c r="B72" s="192"/>
      <c r="C72" s="192"/>
      <c r="D72" s="192"/>
      <c r="E72" s="192"/>
      <c r="F72" s="192"/>
      <c r="G72" s="95">
        <v>0.3</v>
      </c>
      <c r="H72" s="95">
        <v>10</v>
      </c>
      <c r="I72" s="95">
        <v>10</v>
      </c>
      <c r="J72" s="95">
        <v>10</v>
      </c>
      <c r="K72" s="95">
        <v>10</v>
      </c>
      <c r="L72" s="198">
        <f t="shared" si="15"/>
        <v>0.03</v>
      </c>
      <c r="M72" s="199"/>
      <c r="N72" s="133">
        <f t="shared" si="16"/>
        <v>1</v>
      </c>
      <c r="O72" s="200">
        <f t="shared" si="17"/>
        <v>1</v>
      </c>
      <c r="P72" s="201"/>
    </row>
    <row r="73" spans="1:16" x14ac:dyDescent="0.2">
      <c r="A73" s="191" t="s">
        <v>445</v>
      </c>
      <c r="B73" s="192"/>
      <c r="C73" s="192"/>
      <c r="D73" s="192"/>
      <c r="E73" s="192"/>
      <c r="F73" s="192"/>
      <c r="G73" s="94">
        <f>G74</f>
        <v>2150.61</v>
      </c>
      <c r="H73" s="94">
        <f>H74</f>
        <v>10400</v>
      </c>
      <c r="I73" s="94">
        <f t="shared" ref="I73:K74" si="21">I74</f>
        <v>3400</v>
      </c>
      <c r="J73" s="94">
        <f t="shared" si="21"/>
        <v>3400</v>
      </c>
      <c r="K73" s="94">
        <f t="shared" si="21"/>
        <v>3400</v>
      </c>
      <c r="L73" s="202">
        <f t="shared" si="15"/>
        <v>0.20678942307692308</v>
      </c>
      <c r="M73" s="199"/>
      <c r="N73" s="93">
        <f t="shared" si="16"/>
        <v>0.32692307692307693</v>
      </c>
      <c r="O73" s="202">
        <f t="shared" si="17"/>
        <v>1</v>
      </c>
      <c r="P73" s="199"/>
    </row>
    <row r="74" spans="1:16" x14ac:dyDescent="0.2">
      <c r="A74" s="191" t="s">
        <v>446</v>
      </c>
      <c r="B74" s="192"/>
      <c r="C74" s="192"/>
      <c r="D74" s="192"/>
      <c r="E74" s="192"/>
      <c r="F74" s="192"/>
      <c r="G74" s="94">
        <f>G75</f>
        <v>2150.61</v>
      </c>
      <c r="H74" s="94">
        <f>H75</f>
        <v>10400</v>
      </c>
      <c r="I74" s="94">
        <f t="shared" si="21"/>
        <v>3400</v>
      </c>
      <c r="J74" s="94">
        <f t="shared" si="21"/>
        <v>3400</v>
      </c>
      <c r="K74" s="94">
        <f t="shared" si="21"/>
        <v>3400</v>
      </c>
      <c r="L74" s="202">
        <f t="shared" si="15"/>
        <v>0.20678942307692308</v>
      </c>
      <c r="M74" s="199"/>
      <c r="N74" s="93">
        <f t="shared" si="16"/>
        <v>0.32692307692307693</v>
      </c>
      <c r="O74" s="202">
        <f t="shared" si="17"/>
        <v>1</v>
      </c>
      <c r="P74" s="199"/>
    </row>
    <row r="75" spans="1:16" x14ac:dyDescent="0.2">
      <c r="A75" s="192" t="s">
        <v>447</v>
      </c>
      <c r="B75" s="192"/>
      <c r="C75" s="192"/>
      <c r="D75" s="192"/>
      <c r="E75" s="192"/>
      <c r="F75" s="192"/>
      <c r="G75" s="95">
        <f>G76+G77</f>
        <v>2150.61</v>
      </c>
      <c r="H75" s="95">
        <f>H76+H77</f>
        <v>10400</v>
      </c>
      <c r="I75" s="95">
        <f t="shared" ref="I75" si="22">I76+I77</f>
        <v>3400</v>
      </c>
      <c r="J75" s="95">
        <f t="shared" ref="J75:K75" si="23">J76+J77</f>
        <v>3400</v>
      </c>
      <c r="K75" s="95">
        <f t="shared" si="23"/>
        <v>3400</v>
      </c>
      <c r="L75" s="198">
        <f t="shared" si="15"/>
        <v>0.20678942307692308</v>
      </c>
      <c r="M75" s="199"/>
      <c r="N75" s="133">
        <f t="shared" si="16"/>
        <v>0.32692307692307693</v>
      </c>
      <c r="O75" s="200">
        <f t="shared" si="17"/>
        <v>1</v>
      </c>
      <c r="P75" s="201"/>
    </row>
    <row r="76" spans="1:16" x14ac:dyDescent="0.2">
      <c r="A76" s="192" t="s">
        <v>448</v>
      </c>
      <c r="B76" s="192"/>
      <c r="C76" s="192"/>
      <c r="D76" s="192"/>
      <c r="E76" s="192"/>
      <c r="F76" s="192"/>
      <c r="G76" s="95">
        <v>0</v>
      </c>
      <c r="H76" s="95">
        <v>400</v>
      </c>
      <c r="I76" s="95">
        <v>400</v>
      </c>
      <c r="J76" s="95">
        <v>400</v>
      </c>
      <c r="K76" s="95">
        <v>400</v>
      </c>
      <c r="L76" s="198">
        <f t="shared" si="15"/>
        <v>0</v>
      </c>
      <c r="M76" s="199"/>
      <c r="N76" s="133">
        <f t="shared" si="16"/>
        <v>1</v>
      </c>
      <c r="O76" s="200">
        <f t="shared" si="17"/>
        <v>1</v>
      </c>
      <c r="P76" s="201"/>
    </row>
    <row r="77" spans="1:16" ht="12.75" thickBot="1" x14ac:dyDescent="0.25">
      <c r="A77" s="193" t="s">
        <v>449</v>
      </c>
      <c r="B77" s="193"/>
      <c r="C77" s="193"/>
      <c r="D77" s="193"/>
      <c r="E77" s="193"/>
      <c r="F77" s="193"/>
      <c r="G77" s="100">
        <v>2150.61</v>
      </c>
      <c r="H77" s="100">
        <v>10000</v>
      </c>
      <c r="I77" s="100">
        <v>3000</v>
      </c>
      <c r="J77" s="100">
        <v>3000</v>
      </c>
      <c r="K77" s="100">
        <v>3000</v>
      </c>
      <c r="L77" s="194">
        <f t="shared" si="15"/>
        <v>0.215061</v>
      </c>
      <c r="M77" s="195"/>
      <c r="N77" s="134">
        <f t="shared" si="16"/>
        <v>0.3</v>
      </c>
      <c r="O77" s="196">
        <f t="shared" si="17"/>
        <v>1</v>
      </c>
      <c r="P77" s="197"/>
    </row>
    <row r="78" spans="1:16" x14ac:dyDescent="0.2">
      <c r="A78" s="191" t="s">
        <v>0</v>
      </c>
      <c r="B78" s="192"/>
      <c r="C78" s="192"/>
      <c r="D78" s="192"/>
      <c r="E78" s="192"/>
      <c r="F78" s="192"/>
      <c r="G78" s="89" t="s">
        <v>0</v>
      </c>
      <c r="I78" s="89" t="s">
        <v>0</v>
      </c>
      <c r="L78" s="99" t="s">
        <v>0</v>
      </c>
      <c r="O78" s="99" t="s">
        <v>0</v>
      </c>
    </row>
    <row r="80" spans="1:16" x14ac:dyDescent="0.2">
      <c r="G80" s="95"/>
      <c r="I80" s="95"/>
    </row>
  </sheetData>
  <mergeCells count="208">
    <mergeCell ref="A1:C1"/>
    <mergeCell ref="A2:D2"/>
    <mergeCell ref="A3:B3"/>
    <mergeCell ref="A15:F15"/>
    <mergeCell ref="L15:M15"/>
    <mergeCell ref="O15:P15"/>
    <mergeCell ref="A14:F14"/>
    <mergeCell ref="L14:M14"/>
    <mergeCell ref="O14:P14"/>
    <mergeCell ref="A13:F13"/>
    <mergeCell ref="L13:M13"/>
    <mergeCell ref="O13:P13"/>
    <mergeCell ref="A7:P7"/>
    <mergeCell ref="A9:F9"/>
    <mergeCell ref="L9:P9"/>
    <mergeCell ref="A12:F12"/>
    <mergeCell ref="L12:M12"/>
    <mergeCell ref="O12:P12"/>
    <mergeCell ref="A11:F11"/>
    <mergeCell ref="L11:M11"/>
    <mergeCell ref="O11:P11"/>
    <mergeCell ref="A10:F10"/>
    <mergeCell ref="L10:M10"/>
    <mergeCell ref="O10:P10"/>
    <mergeCell ref="O18:P18"/>
    <mergeCell ref="A17:F17"/>
    <mergeCell ref="L17:M17"/>
    <mergeCell ref="O17:P17"/>
    <mergeCell ref="A16:F16"/>
    <mergeCell ref="L16:M16"/>
    <mergeCell ref="O16:P16"/>
    <mergeCell ref="A21:F21"/>
    <mergeCell ref="L21:M21"/>
    <mergeCell ref="O21:P21"/>
    <mergeCell ref="A20:F20"/>
    <mergeCell ref="L20:M20"/>
    <mergeCell ref="O20:P20"/>
    <mergeCell ref="A19:F19"/>
    <mergeCell ref="L19:M19"/>
    <mergeCell ref="O19:P19"/>
    <mergeCell ref="A18:F18"/>
    <mergeCell ref="L18:M18"/>
    <mergeCell ref="A24:F24"/>
    <mergeCell ref="L24:M24"/>
    <mergeCell ref="O24:P24"/>
    <mergeCell ref="A23:F23"/>
    <mergeCell ref="L23:M23"/>
    <mergeCell ref="O23:P23"/>
    <mergeCell ref="A22:F22"/>
    <mergeCell ref="L22:M22"/>
    <mergeCell ref="O22:P22"/>
    <mergeCell ref="A27:F27"/>
    <mergeCell ref="L27:M27"/>
    <mergeCell ref="O27:P27"/>
    <mergeCell ref="A26:F26"/>
    <mergeCell ref="L26:M26"/>
    <mergeCell ref="O26:P26"/>
    <mergeCell ref="A25:F25"/>
    <mergeCell ref="L25:M25"/>
    <mergeCell ref="O25:P25"/>
    <mergeCell ref="A30:F30"/>
    <mergeCell ref="L30:M30"/>
    <mergeCell ref="O30:P30"/>
    <mergeCell ref="A29:F29"/>
    <mergeCell ref="L29:M29"/>
    <mergeCell ref="O29:P29"/>
    <mergeCell ref="A28:F28"/>
    <mergeCell ref="L28:M28"/>
    <mergeCell ref="O28:P28"/>
    <mergeCell ref="O34:P34"/>
    <mergeCell ref="A35:F35"/>
    <mergeCell ref="L35:M35"/>
    <mergeCell ref="O35:P35"/>
    <mergeCell ref="A33:F33"/>
    <mergeCell ref="L33:P33"/>
    <mergeCell ref="A34:F34"/>
    <mergeCell ref="L34:M34"/>
    <mergeCell ref="A31:F31"/>
    <mergeCell ref="L31:M31"/>
    <mergeCell ref="O31:P31"/>
    <mergeCell ref="A32:C32"/>
    <mergeCell ref="A38:F38"/>
    <mergeCell ref="L38:M38"/>
    <mergeCell ref="O38:P38"/>
    <mergeCell ref="A37:F37"/>
    <mergeCell ref="L37:M37"/>
    <mergeCell ref="O37:P37"/>
    <mergeCell ref="A36:F36"/>
    <mergeCell ref="L36:M36"/>
    <mergeCell ref="O36:P36"/>
    <mergeCell ref="A41:F41"/>
    <mergeCell ref="L41:M41"/>
    <mergeCell ref="O41:P41"/>
    <mergeCell ref="A40:F40"/>
    <mergeCell ref="L40:M40"/>
    <mergeCell ref="O40:P40"/>
    <mergeCell ref="A39:F39"/>
    <mergeCell ref="L39:M39"/>
    <mergeCell ref="O39:P39"/>
    <mergeCell ref="A44:F44"/>
    <mergeCell ref="L44:M44"/>
    <mergeCell ref="O44:P44"/>
    <mergeCell ref="A43:F43"/>
    <mergeCell ref="L43:M43"/>
    <mergeCell ref="O43:P43"/>
    <mergeCell ref="A42:F42"/>
    <mergeCell ref="L42:M42"/>
    <mergeCell ref="O42:P42"/>
    <mergeCell ref="A47:F47"/>
    <mergeCell ref="L47:M47"/>
    <mergeCell ref="O47:P47"/>
    <mergeCell ref="A46:F46"/>
    <mergeCell ref="L46:M46"/>
    <mergeCell ref="O46:P46"/>
    <mergeCell ref="A45:F45"/>
    <mergeCell ref="L45:M45"/>
    <mergeCell ref="O45:P45"/>
    <mergeCell ref="A50:F50"/>
    <mergeCell ref="L50:M50"/>
    <mergeCell ref="O50:P50"/>
    <mergeCell ref="A49:F49"/>
    <mergeCell ref="L49:M49"/>
    <mergeCell ref="O49:P49"/>
    <mergeCell ref="A48:F48"/>
    <mergeCell ref="L48:M48"/>
    <mergeCell ref="O48:P48"/>
    <mergeCell ref="A53:F53"/>
    <mergeCell ref="L53:M53"/>
    <mergeCell ref="O53:P53"/>
    <mergeCell ref="A52:F52"/>
    <mergeCell ref="L52:M52"/>
    <mergeCell ref="O52:P52"/>
    <mergeCell ref="A51:F51"/>
    <mergeCell ref="L51:M51"/>
    <mergeCell ref="O51:P51"/>
    <mergeCell ref="A56:F56"/>
    <mergeCell ref="L56:M56"/>
    <mergeCell ref="O56:P56"/>
    <mergeCell ref="A55:F55"/>
    <mergeCell ref="L55:M55"/>
    <mergeCell ref="O55:P55"/>
    <mergeCell ref="A54:F54"/>
    <mergeCell ref="L54:M54"/>
    <mergeCell ref="O54:P54"/>
    <mergeCell ref="A59:F59"/>
    <mergeCell ref="L59:M59"/>
    <mergeCell ref="O59:P59"/>
    <mergeCell ref="A58:F58"/>
    <mergeCell ref="L58:M58"/>
    <mergeCell ref="O58:P58"/>
    <mergeCell ref="A57:F57"/>
    <mergeCell ref="L57:M57"/>
    <mergeCell ref="O57:P57"/>
    <mergeCell ref="A62:F62"/>
    <mergeCell ref="L62:M62"/>
    <mergeCell ref="O62:P62"/>
    <mergeCell ref="A61:F61"/>
    <mergeCell ref="L61:M61"/>
    <mergeCell ref="O61:P61"/>
    <mergeCell ref="A60:F60"/>
    <mergeCell ref="L60:M60"/>
    <mergeCell ref="O60:P60"/>
    <mergeCell ref="A65:F65"/>
    <mergeCell ref="L65:M65"/>
    <mergeCell ref="O65:P65"/>
    <mergeCell ref="A64:F64"/>
    <mergeCell ref="L64:M64"/>
    <mergeCell ref="O64:P64"/>
    <mergeCell ref="A63:F63"/>
    <mergeCell ref="L63:M63"/>
    <mergeCell ref="O63:P63"/>
    <mergeCell ref="A68:F68"/>
    <mergeCell ref="L68:M68"/>
    <mergeCell ref="O68:P68"/>
    <mergeCell ref="A67:F67"/>
    <mergeCell ref="L67:M67"/>
    <mergeCell ref="O67:P67"/>
    <mergeCell ref="A66:F66"/>
    <mergeCell ref="L66:M66"/>
    <mergeCell ref="O66:P66"/>
    <mergeCell ref="A71:F71"/>
    <mergeCell ref="L71:M71"/>
    <mergeCell ref="O71:P71"/>
    <mergeCell ref="A70:F70"/>
    <mergeCell ref="L70:M70"/>
    <mergeCell ref="O70:P70"/>
    <mergeCell ref="A69:F69"/>
    <mergeCell ref="L69:M69"/>
    <mergeCell ref="O69:P69"/>
    <mergeCell ref="A74:F74"/>
    <mergeCell ref="L74:M74"/>
    <mergeCell ref="O74:P74"/>
    <mergeCell ref="A73:F73"/>
    <mergeCell ref="L73:M73"/>
    <mergeCell ref="O73:P73"/>
    <mergeCell ref="A72:F72"/>
    <mergeCell ref="L72:M72"/>
    <mergeCell ref="O72:P72"/>
    <mergeCell ref="A78:F78"/>
    <mergeCell ref="A77:F77"/>
    <mergeCell ref="L77:M77"/>
    <mergeCell ref="O77:P77"/>
    <mergeCell ref="A76:F76"/>
    <mergeCell ref="L76:M76"/>
    <mergeCell ref="O76:P76"/>
    <mergeCell ref="A75:F75"/>
    <mergeCell ref="L75:M75"/>
    <mergeCell ref="O75:P75"/>
  </mergeCells>
  <pageMargins left="0.7" right="0.7" top="0.75" bottom="0.75" header="0.3" footer="0.3"/>
  <pageSetup paperSize="9" scale="69" fitToHeight="0" orientation="portrait" horizontalDpi="4294967294" verticalDpi="4294967294" r:id="rId1"/>
  <ignoredErrors>
    <ignoredError sqref="G20:H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A23" workbookViewId="0">
      <selection activeCell="A42" sqref="A42:K45"/>
    </sheetView>
  </sheetViews>
  <sheetFormatPr defaultColWidth="8.85546875" defaultRowHeight="12.75" x14ac:dyDescent="0.2"/>
  <cols>
    <col min="1" max="1" width="8.85546875" style="46" customWidth="1"/>
    <col min="2" max="2" width="8.28515625" style="46" customWidth="1"/>
    <col min="3" max="3" width="38.28515625" style="46" customWidth="1"/>
    <col min="4" max="4" width="11.5703125" style="38" customWidth="1"/>
    <col min="5" max="6" width="10.42578125" style="38" customWidth="1"/>
    <col min="7" max="8" width="10.140625" style="38" customWidth="1"/>
    <col min="9" max="9" width="8.28515625" style="38" customWidth="1"/>
    <col min="10" max="10" width="8.7109375" style="38" customWidth="1"/>
    <col min="11" max="12" width="8.85546875" style="38"/>
    <col min="13" max="13" width="10.140625" style="38" bestFit="1" customWidth="1"/>
    <col min="14" max="16384" width="8.85546875" style="38"/>
  </cols>
  <sheetData>
    <row r="1" spans="1:11" x14ac:dyDescent="0.2">
      <c r="A1" s="180" t="s">
        <v>463</v>
      </c>
      <c r="B1" s="180"/>
      <c r="C1" s="180"/>
      <c r="D1" s="47"/>
    </row>
    <row r="2" spans="1:11" x14ac:dyDescent="0.2">
      <c r="A2" s="181" t="s">
        <v>464</v>
      </c>
      <c r="B2" s="181"/>
      <c r="C2" s="181"/>
      <c r="D2" s="181"/>
    </row>
    <row r="3" spans="1:11" x14ac:dyDescent="0.2">
      <c r="A3" s="181" t="s">
        <v>465</v>
      </c>
      <c r="B3" s="181"/>
      <c r="C3" s="47"/>
      <c r="D3" s="47"/>
    </row>
    <row r="4" spans="1:11" x14ac:dyDescent="0.2">
      <c r="A4" s="131"/>
      <c r="B4" s="131"/>
      <c r="C4" s="47"/>
      <c r="D4" s="47"/>
    </row>
    <row r="5" spans="1:11" x14ac:dyDescent="0.2">
      <c r="A5" s="217" t="s">
        <v>466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x14ac:dyDescent="0.2">
      <c r="A6" s="47"/>
      <c r="B6" s="47"/>
      <c r="C6" s="47"/>
      <c r="D6" s="47"/>
    </row>
    <row r="7" spans="1:11" s="66" customFormat="1" ht="22.5" x14ac:dyDescent="0.25">
      <c r="A7" s="140" t="s">
        <v>1</v>
      </c>
      <c r="B7" s="64" t="s">
        <v>2</v>
      </c>
      <c r="C7" s="64" t="s">
        <v>3</v>
      </c>
      <c r="D7" s="64" t="s">
        <v>450</v>
      </c>
      <c r="E7" s="64" t="s">
        <v>452</v>
      </c>
      <c r="F7" s="65" t="s">
        <v>454</v>
      </c>
      <c r="G7" s="65" t="s">
        <v>453</v>
      </c>
      <c r="H7" s="65" t="s">
        <v>455</v>
      </c>
      <c r="I7" s="215" t="s">
        <v>4</v>
      </c>
      <c r="J7" s="215"/>
      <c r="K7" s="216"/>
    </row>
    <row r="8" spans="1:11" s="139" customFormat="1" ht="11.25" x14ac:dyDescent="0.25">
      <c r="A8" s="136"/>
      <c r="B8" s="136"/>
      <c r="C8" s="136"/>
      <c r="D8" s="136">
        <v>1</v>
      </c>
      <c r="E8" s="136">
        <v>2</v>
      </c>
      <c r="F8" s="137">
        <v>3</v>
      </c>
      <c r="G8" s="137">
        <v>4</v>
      </c>
      <c r="H8" s="137">
        <v>5</v>
      </c>
      <c r="I8" s="138" t="s">
        <v>461</v>
      </c>
      <c r="J8" s="139" t="s">
        <v>462</v>
      </c>
      <c r="K8" s="139" t="s">
        <v>459</v>
      </c>
    </row>
    <row r="9" spans="1:11" x14ac:dyDescent="0.2">
      <c r="A9" s="55" t="s">
        <v>0</v>
      </c>
      <c r="B9" s="55" t="s">
        <v>0</v>
      </c>
      <c r="C9" s="56" t="s">
        <v>5</v>
      </c>
      <c r="D9" s="78">
        <f t="shared" ref="D9:H9" si="0">D10+D19+D23+D26+D29+D33+D36+D39+D42</f>
        <v>607952.22</v>
      </c>
      <c r="E9" s="78">
        <f>E10+E19+E23+E26+E29+E33+E36+E39+E42</f>
        <v>815570</v>
      </c>
      <c r="F9" s="78">
        <f t="shared" si="0"/>
        <v>976270</v>
      </c>
      <c r="G9" s="78">
        <f t="shared" si="0"/>
        <v>976270</v>
      </c>
      <c r="H9" s="78">
        <f t="shared" si="0"/>
        <v>976270</v>
      </c>
      <c r="I9" s="79">
        <f t="shared" ref="I9:I13" si="1">D9/E9</f>
        <v>0.74543229888298979</v>
      </c>
      <c r="J9" s="141">
        <f>F9/E9</f>
        <v>1.1970401069190872</v>
      </c>
      <c r="K9" s="141">
        <f>G9/F9</f>
        <v>1</v>
      </c>
    </row>
    <row r="10" spans="1:11" x14ac:dyDescent="0.2">
      <c r="A10" s="57" t="s">
        <v>6</v>
      </c>
      <c r="B10" s="57" t="s">
        <v>7</v>
      </c>
      <c r="C10" s="58" t="s">
        <v>8</v>
      </c>
      <c r="D10" s="80">
        <f t="shared" ref="D10:H10" si="2">D11</f>
        <v>8345.5499999999993</v>
      </c>
      <c r="E10" s="80">
        <f>E11</f>
        <v>9602</v>
      </c>
      <c r="F10" s="80">
        <f t="shared" si="2"/>
        <v>2370</v>
      </c>
      <c r="G10" s="80">
        <f t="shared" si="2"/>
        <v>2370</v>
      </c>
      <c r="H10" s="80">
        <f t="shared" si="2"/>
        <v>2370</v>
      </c>
      <c r="I10" s="81">
        <f t="shared" si="1"/>
        <v>0.86914705269735459</v>
      </c>
      <c r="J10" s="142">
        <f t="shared" ref="J10:J45" si="3">F10/E10</f>
        <v>0.24682357842116226</v>
      </c>
      <c r="K10" s="142">
        <f t="shared" ref="K10:K45" si="4">G10/F10</f>
        <v>1</v>
      </c>
    </row>
    <row r="11" spans="1:11" x14ac:dyDescent="0.2">
      <c r="A11" s="59" t="s">
        <v>9</v>
      </c>
      <c r="B11" s="59" t="s">
        <v>10</v>
      </c>
      <c r="C11" s="60" t="s">
        <v>11</v>
      </c>
      <c r="D11" s="82">
        <f>SUM(D12:D18)</f>
        <v>8345.5499999999993</v>
      </c>
      <c r="E11" s="82">
        <f>SUM(E12:E18)</f>
        <v>9602</v>
      </c>
      <c r="F11" s="82">
        <f t="shared" ref="F11:H11" si="5">SUM(F12:F17)</f>
        <v>2370</v>
      </c>
      <c r="G11" s="82">
        <f t="shared" si="5"/>
        <v>2370</v>
      </c>
      <c r="H11" s="82">
        <f t="shared" si="5"/>
        <v>2370</v>
      </c>
      <c r="I11" s="83">
        <f t="shared" si="1"/>
        <v>0.86914705269735459</v>
      </c>
      <c r="J11" s="143">
        <f t="shared" si="3"/>
        <v>0.24682357842116226</v>
      </c>
      <c r="K11" s="143">
        <f t="shared" si="4"/>
        <v>1</v>
      </c>
    </row>
    <row r="12" spans="1:11" x14ac:dyDescent="0.2">
      <c r="A12" s="61" t="s">
        <v>12</v>
      </c>
      <c r="B12" s="61" t="s">
        <v>13</v>
      </c>
      <c r="C12" s="62" t="s">
        <v>14</v>
      </c>
      <c r="D12" s="84">
        <v>332.5</v>
      </c>
      <c r="E12" s="84">
        <v>560</v>
      </c>
      <c r="F12" s="84">
        <v>560</v>
      </c>
      <c r="G12" s="84">
        <v>560</v>
      </c>
      <c r="H12" s="84">
        <v>560</v>
      </c>
      <c r="I12" s="85">
        <f t="shared" si="1"/>
        <v>0.59375</v>
      </c>
      <c r="J12" s="135">
        <f t="shared" si="3"/>
        <v>1</v>
      </c>
      <c r="K12" s="135">
        <f t="shared" si="4"/>
        <v>1</v>
      </c>
    </row>
    <row r="13" spans="1:11" ht="24" x14ac:dyDescent="0.2">
      <c r="A13" s="61" t="s">
        <v>15</v>
      </c>
      <c r="B13" s="61" t="s">
        <v>16</v>
      </c>
      <c r="C13" s="62" t="s">
        <v>17</v>
      </c>
      <c r="D13" s="84">
        <v>8012.59</v>
      </c>
      <c r="E13" s="84">
        <v>8100</v>
      </c>
      <c r="F13" s="84">
        <v>0</v>
      </c>
      <c r="G13" s="84">
        <v>0</v>
      </c>
      <c r="H13" s="84">
        <v>0</v>
      </c>
      <c r="I13" s="85">
        <f t="shared" si="1"/>
        <v>0.98920864197530867</v>
      </c>
      <c r="J13" s="135">
        <f t="shared" si="3"/>
        <v>0</v>
      </c>
      <c r="K13" s="135">
        <v>0</v>
      </c>
    </row>
    <row r="14" spans="1:11" x14ac:dyDescent="0.2">
      <c r="A14" s="61" t="s">
        <v>18</v>
      </c>
      <c r="B14" s="61" t="s">
        <v>19</v>
      </c>
      <c r="C14" s="62" t="s">
        <v>20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5">
        <v>0</v>
      </c>
      <c r="J14" s="135">
        <v>0</v>
      </c>
      <c r="K14" s="135">
        <v>0</v>
      </c>
    </row>
    <row r="15" spans="1:11" x14ac:dyDescent="0.2">
      <c r="A15" s="61" t="s">
        <v>21</v>
      </c>
      <c r="B15" s="61" t="s">
        <v>22</v>
      </c>
      <c r="C15" s="62" t="s">
        <v>23</v>
      </c>
      <c r="D15" s="84">
        <v>0</v>
      </c>
      <c r="E15" s="84">
        <v>900</v>
      </c>
      <c r="F15" s="84">
        <v>1800</v>
      </c>
      <c r="G15" s="84">
        <v>1800</v>
      </c>
      <c r="H15" s="84">
        <v>1800</v>
      </c>
      <c r="I15" s="85">
        <f>D15/E15</f>
        <v>0</v>
      </c>
      <c r="J15" s="135">
        <f t="shared" si="3"/>
        <v>2</v>
      </c>
      <c r="K15" s="135">
        <f t="shared" si="4"/>
        <v>1</v>
      </c>
    </row>
    <row r="16" spans="1:11" x14ac:dyDescent="0.2">
      <c r="A16" s="61" t="s">
        <v>24</v>
      </c>
      <c r="B16" s="61" t="s">
        <v>25</v>
      </c>
      <c r="C16" s="62" t="s">
        <v>26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5">
        <v>0</v>
      </c>
      <c r="J16" s="135">
        <v>0</v>
      </c>
      <c r="K16" s="135">
        <v>0</v>
      </c>
    </row>
    <row r="17" spans="1:13" x14ac:dyDescent="0.2">
      <c r="A17" s="61" t="s">
        <v>27</v>
      </c>
      <c r="B17" s="61" t="s">
        <v>28</v>
      </c>
      <c r="C17" s="62" t="s">
        <v>29</v>
      </c>
      <c r="D17" s="84">
        <v>0.46</v>
      </c>
      <c r="E17" s="84">
        <v>10</v>
      </c>
      <c r="F17" s="84">
        <v>10</v>
      </c>
      <c r="G17" s="84">
        <v>10</v>
      </c>
      <c r="H17" s="84">
        <v>10</v>
      </c>
      <c r="I17" s="85">
        <f>D17/E17</f>
        <v>4.5999999999999999E-2</v>
      </c>
      <c r="J17" s="135">
        <f t="shared" si="3"/>
        <v>1</v>
      </c>
      <c r="K17" s="135">
        <f t="shared" si="4"/>
        <v>1</v>
      </c>
    </row>
    <row r="18" spans="1:13" x14ac:dyDescent="0.2">
      <c r="A18" s="61" t="s">
        <v>344</v>
      </c>
      <c r="B18" s="61">
        <v>92211</v>
      </c>
      <c r="C18" s="62" t="s">
        <v>345</v>
      </c>
      <c r="D18" s="84">
        <v>0</v>
      </c>
      <c r="E18" s="84">
        <v>32</v>
      </c>
      <c r="F18" s="84">
        <v>0</v>
      </c>
      <c r="G18" s="84">
        <v>0</v>
      </c>
      <c r="H18" s="84">
        <v>0</v>
      </c>
      <c r="I18" s="85">
        <f>D18/E18</f>
        <v>0</v>
      </c>
      <c r="J18" s="135">
        <f t="shared" si="3"/>
        <v>0</v>
      </c>
      <c r="K18" s="135">
        <v>0</v>
      </c>
    </row>
    <row r="19" spans="1:13" x14ac:dyDescent="0.2">
      <c r="A19" s="57" t="s">
        <v>6</v>
      </c>
      <c r="B19" s="57" t="s">
        <v>30</v>
      </c>
      <c r="C19" s="58" t="s">
        <v>31</v>
      </c>
      <c r="D19" s="80">
        <f t="shared" ref="D19:H19" si="6">D20</f>
        <v>0</v>
      </c>
      <c r="E19" s="80">
        <f>E20</f>
        <v>0</v>
      </c>
      <c r="F19" s="80">
        <f t="shared" si="6"/>
        <v>0</v>
      </c>
      <c r="G19" s="80">
        <f t="shared" si="6"/>
        <v>0</v>
      </c>
      <c r="H19" s="80">
        <f t="shared" si="6"/>
        <v>0</v>
      </c>
      <c r="I19" s="81">
        <v>0</v>
      </c>
      <c r="J19" s="142">
        <v>0</v>
      </c>
      <c r="K19" s="142">
        <v>0</v>
      </c>
    </row>
    <row r="20" spans="1:13" x14ac:dyDescent="0.2">
      <c r="A20" s="59" t="s">
        <v>9</v>
      </c>
      <c r="B20" s="59" t="s">
        <v>10</v>
      </c>
      <c r="C20" s="60" t="s">
        <v>11</v>
      </c>
      <c r="D20" s="82">
        <f t="shared" ref="D20:H20" si="7">SUM(D21:D22)</f>
        <v>0</v>
      </c>
      <c r="E20" s="82">
        <f>SUM(E21:E22)</f>
        <v>0</v>
      </c>
      <c r="F20" s="82">
        <f t="shared" si="7"/>
        <v>0</v>
      </c>
      <c r="G20" s="82">
        <f t="shared" si="7"/>
        <v>0</v>
      </c>
      <c r="H20" s="82">
        <f t="shared" si="7"/>
        <v>0</v>
      </c>
      <c r="I20" s="83">
        <v>0</v>
      </c>
      <c r="J20" s="143">
        <v>0</v>
      </c>
      <c r="K20" s="143">
        <v>0</v>
      </c>
    </row>
    <row r="21" spans="1:13" x14ac:dyDescent="0.2">
      <c r="A21" s="61" t="s">
        <v>32</v>
      </c>
      <c r="B21" s="61" t="s">
        <v>33</v>
      </c>
      <c r="C21" s="62" t="s">
        <v>34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5">
        <v>0</v>
      </c>
      <c r="J21" s="135">
        <v>0</v>
      </c>
      <c r="K21" s="135">
        <v>0</v>
      </c>
    </row>
    <row r="22" spans="1:13" x14ac:dyDescent="0.2">
      <c r="A22" s="61" t="s">
        <v>35</v>
      </c>
      <c r="B22" s="61" t="s">
        <v>36</v>
      </c>
      <c r="C22" s="62" t="s">
        <v>37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5">
        <v>0</v>
      </c>
      <c r="J22" s="135">
        <v>0</v>
      </c>
      <c r="K22" s="135">
        <v>0</v>
      </c>
    </row>
    <row r="23" spans="1:13" x14ac:dyDescent="0.2">
      <c r="A23" s="57" t="s">
        <v>6</v>
      </c>
      <c r="B23" s="57" t="s">
        <v>38</v>
      </c>
      <c r="C23" s="58" t="s">
        <v>39</v>
      </c>
      <c r="D23" s="80">
        <f t="shared" ref="D23:H24" si="8">D24</f>
        <v>189.8</v>
      </c>
      <c r="E23" s="80">
        <f>E24</f>
        <v>1000</v>
      </c>
      <c r="F23" s="80">
        <f t="shared" si="8"/>
        <v>1000</v>
      </c>
      <c r="G23" s="80">
        <f t="shared" si="8"/>
        <v>1000</v>
      </c>
      <c r="H23" s="80">
        <f t="shared" si="8"/>
        <v>1000</v>
      </c>
      <c r="I23" s="81">
        <f>D23/E23</f>
        <v>0.18980000000000002</v>
      </c>
      <c r="J23" s="142">
        <f t="shared" si="3"/>
        <v>1</v>
      </c>
      <c r="K23" s="142">
        <f t="shared" si="4"/>
        <v>1</v>
      </c>
    </row>
    <row r="24" spans="1:13" x14ac:dyDescent="0.2">
      <c r="A24" s="59" t="s">
        <v>9</v>
      </c>
      <c r="B24" s="59" t="s">
        <v>10</v>
      </c>
      <c r="C24" s="60" t="s">
        <v>11</v>
      </c>
      <c r="D24" s="82">
        <f t="shared" si="8"/>
        <v>189.8</v>
      </c>
      <c r="E24" s="82">
        <f>E25</f>
        <v>1000</v>
      </c>
      <c r="F24" s="82">
        <f t="shared" si="8"/>
        <v>1000</v>
      </c>
      <c r="G24" s="82">
        <f t="shared" si="8"/>
        <v>1000</v>
      </c>
      <c r="H24" s="82">
        <f t="shared" si="8"/>
        <v>1000</v>
      </c>
      <c r="I24" s="83">
        <f>D24/E24</f>
        <v>0.18980000000000002</v>
      </c>
      <c r="J24" s="143">
        <f t="shared" si="3"/>
        <v>1</v>
      </c>
      <c r="K24" s="143">
        <f t="shared" si="4"/>
        <v>1</v>
      </c>
    </row>
    <row r="25" spans="1:13" x14ac:dyDescent="0.2">
      <c r="A25" s="61" t="s">
        <v>40</v>
      </c>
      <c r="B25" s="61" t="s">
        <v>41</v>
      </c>
      <c r="C25" s="62" t="s">
        <v>42</v>
      </c>
      <c r="D25" s="84">
        <v>189.8</v>
      </c>
      <c r="E25" s="84">
        <v>1000</v>
      </c>
      <c r="F25" s="84">
        <v>1000</v>
      </c>
      <c r="G25" s="84">
        <v>1000</v>
      </c>
      <c r="H25" s="84">
        <v>1000</v>
      </c>
      <c r="I25" s="85">
        <f>D25/E25</f>
        <v>0.18980000000000002</v>
      </c>
      <c r="J25" s="135">
        <f t="shared" si="3"/>
        <v>1</v>
      </c>
      <c r="K25" s="135">
        <f t="shared" si="4"/>
        <v>1</v>
      </c>
    </row>
    <row r="26" spans="1:13" x14ac:dyDescent="0.2">
      <c r="A26" s="57" t="s">
        <v>6</v>
      </c>
      <c r="B26" s="57" t="s">
        <v>43</v>
      </c>
      <c r="C26" s="58" t="s">
        <v>44</v>
      </c>
      <c r="D26" s="80">
        <f t="shared" ref="D26:H27" si="9">D27</f>
        <v>0</v>
      </c>
      <c r="E26" s="80">
        <f>E27</f>
        <v>0</v>
      </c>
      <c r="F26" s="80">
        <f t="shared" si="9"/>
        <v>0</v>
      </c>
      <c r="G26" s="80">
        <f t="shared" si="9"/>
        <v>0</v>
      </c>
      <c r="H26" s="80">
        <f t="shared" si="9"/>
        <v>0</v>
      </c>
      <c r="I26" s="81">
        <v>0</v>
      </c>
      <c r="J26" s="142">
        <v>0</v>
      </c>
      <c r="K26" s="142">
        <v>0</v>
      </c>
    </row>
    <row r="27" spans="1:13" x14ac:dyDescent="0.2">
      <c r="A27" s="59" t="s">
        <v>9</v>
      </c>
      <c r="B27" s="59" t="s">
        <v>10</v>
      </c>
      <c r="C27" s="60" t="s">
        <v>11</v>
      </c>
      <c r="D27" s="82">
        <f t="shared" si="9"/>
        <v>0</v>
      </c>
      <c r="E27" s="82">
        <f>E28</f>
        <v>0</v>
      </c>
      <c r="F27" s="82">
        <f t="shared" si="9"/>
        <v>0</v>
      </c>
      <c r="G27" s="82">
        <f t="shared" si="9"/>
        <v>0</v>
      </c>
      <c r="H27" s="82">
        <f t="shared" si="9"/>
        <v>0</v>
      </c>
      <c r="I27" s="83">
        <v>0</v>
      </c>
      <c r="J27" s="143">
        <v>0</v>
      </c>
      <c r="K27" s="143">
        <v>0</v>
      </c>
    </row>
    <row r="28" spans="1:13" x14ac:dyDescent="0.2">
      <c r="A28" s="61" t="s">
        <v>45</v>
      </c>
      <c r="B28" s="61" t="s">
        <v>46</v>
      </c>
      <c r="C28" s="62" t="s">
        <v>47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5">
        <v>0</v>
      </c>
      <c r="J28" s="135">
        <v>0</v>
      </c>
      <c r="K28" s="135">
        <v>0</v>
      </c>
    </row>
    <row r="29" spans="1:13" x14ac:dyDescent="0.2">
      <c r="A29" s="57" t="s">
        <v>6</v>
      </c>
      <c r="B29" s="57" t="s">
        <v>48</v>
      </c>
      <c r="C29" s="58" t="s">
        <v>49</v>
      </c>
      <c r="D29" s="80">
        <f t="shared" ref="D29:H29" si="10">D30</f>
        <v>597724.37</v>
      </c>
      <c r="E29" s="80">
        <f>E30</f>
        <v>803068</v>
      </c>
      <c r="F29" s="80">
        <f t="shared" si="10"/>
        <v>970900</v>
      </c>
      <c r="G29" s="80">
        <f t="shared" si="10"/>
        <v>970900</v>
      </c>
      <c r="H29" s="80">
        <f t="shared" si="10"/>
        <v>970900</v>
      </c>
      <c r="I29" s="81">
        <f>D29/E29</f>
        <v>0.74430106790458594</v>
      </c>
      <c r="J29" s="142">
        <f t="shared" si="3"/>
        <v>1.2089885289913183</v>
      </c>
      <c r="K29" s="142">
        <f t="shared" si="4"/>
        <v>1</v>
      </c>
    </row>
    <row r="30" spans="1:13" x14ac:dyDescent="0.2">
      <c r="A30" s="59" t="s">
        <v>9</v>
      </c>
      <c r="B30" s="59" t="s">
        <v>10</v>
      </c>
      <c r="C30" s="60" t="s">
        <v>11</v>
      </c>
      <c r="D30" s="82">
        <f t="shared" ref="D30:H30" si="11">SUM(D31:D32)</f>
        <v>597724.37</v>
      </c>
      <c r="E30" s="82">
        <f>SUM(E31:E32)</f>
        <v>803068</v>
      </c>
      <c r="F30" s="82">
        <f t="shared" si="11"/>
        <v>970900</v>
      </c>
      <c r="G30" s="82">
        <f t="shared" si="11"/>
        <v>970900</v>
      </c>
      <c r="H30" s="82">
        <f t="shared" si="11"/>
        <v>970900</v>
      </c>
      <c r="I30" s="83">
        <f>D30/E30</f>
        <v>0.74430106790458594</v>
      </c>
      <c r="J30" s="143">
        <f t="shared" si="3"/>
        <v>1.2089885289913183</v>
      </c>
      <c r="K30" s="143">
        <f t="shared" si="4"/>
        <v>1</v>
      </c>
    </row>
    <row r="31" spans="1:13" ht="26.45" customHeight="1" x14ac:dyDescent="0.2">
      <c r="A31" s="61" t="s">
        <v>50</v>
      </c>
      <c r="B31" s="61" t="s">
        <v>51</v>
      </c>
      <c r="C31" s="62" t="s">
        <v>52</v>
      </c>
      <c r="D31" s="84">
        <v>595573.76000000001</v>
      </c>
      <c r="E31" s="84">
        <v>792668</v>
      </c>
      <c r="F31" s="84">
        <v>967500</v>
      </c>
      <c r="G31" s="84">
        <v>967500</v>
      </c>
      <c r="H31" s="84">
        <v>967500</v>
      </c>
      <c r="I31" s="85">
        <f>D31/E31</f>
        <v>0.75135335348468713</v>
      </c>
      <c r="J31" s="135">
        <f t="shared" si="3"/>
        <v>1.2205614456493765</v>
      </c>
      <c r="K31" s="135">
        <f t="shared" si="4"/>
        <v>1</v>
      </c>
      <c r="M31" s="156"/>
    </row>
    <row r="32" spans="1:13" ht="27.75" customHeight="1" x14ac:dyDescent="0.2">
      <c r="A32" s="61" t="s">
        <v>53</v>
      </c>
      <c r="B32" s="61" t="s">
        <v>54</v>
      </c>
      <c r="C32" s="62" t="s">
        <v>55</v>
      </c>
      <c r="D32" s="84">
        <v>2150.61</v>
      </c>
      <c r="E32" s="84">
        <v>10400</v>
      </c>
      <c r="F32" s="84">
        <v>3400</v>
      </c>
      <c r="G32" s="84">
        <v>3400</v>
      </c>
      <c r="H32" s="84">
        <v>3400</v>
      </c>
      <c r="I32" s="85">
        <f>D32/E32</f>
        <v>0.20678942307692308</v>
      </c>
      <c r="J32" s="135">
        <f t="shared" si="3"/>
        <v>0.32692307692307693</v>
      </c>
      <c r="K32" s="135">
        <f t="shared" si="4"/>
        <v>1</v>
      </c>
    </row>
    <row r="33" spans="1:11" ht="24" x14ac:dyDescent="0.2">
      <c r="A33" s="57" t="s">
        <v>6</v>
      </c>
      <c r="B33" s="57" t="s">
        <v>56</v>
      </c>
      <c r="C33" s="58" t="s">
        <v>57</v>
      </c>
      <c r="D33" s="80">
        <f t="shared" ref="D33:H34" si="12">D34</f>
        <v>0</v>
      </c>
      <c r="E33" s="80">
        <f>E34</f>
        <v>0</v>
      </c>
      <c r="F33" s="80">
        <f t="shared" si="12"/>
        <v>0</v>
      </c>
      <c r="G33" s="80">
        <f t="shared" si="12"/>
        <v>0</v>
      </c>
      <c r="H33" s="80">
        <f t="shared" si="12"/>
        <v>0</v>
      </c>
      <c r="I33" s="81">
        <v>0</v>
      </c>
      <c r="J33" s="142">
        <v>0</v>
      </c>
      <c r="K33" s="142">
        <v>0</v>
      </c>
    </row>
    <row r="34" spans="1:11" x14ac:dyDescent="0.2">
      <c r="A34" s="59" t="s">
        <v>9</v>
      </c>
      <c r="B34" s="59" t="s">
        <v>10</v>
      </c>
      <c r="C34" s="60" t="s">
        <v>11</v>
      </c>
      <c r="D34" s="82">
        <f t="shared" si="12"/>
        <v>0</v>
      </c>
      <c r="E34" s="82">
        <f>E35</f>
        <v>0</v>
      </c>
      <c r="F34" s="82">
        <f t="shared" si="12"/>
        <v>0</v>
      </c>
      <c r="G34" s="82">
        <f t="shared" si="12"/>
        <v>0</v>
      </c>
      <c r="H34" s="82">
        <f t="shared" si="12"/>
        <v>0</v>
      </c>
      <c r="I34" s="83">
        <v>0</v>
      </c>
      <c r="J34" s="143">
        <v>0</v>
      </c>
      <c r="K34" s="143">
        <v>0</v>
      </c>
    </row>
    <row r="35" spans="1:11" x14ac:dyDescent="0.2">
      <c r="A35" s="61" t="s">
        <v>58</v>
      </c>
      <c r="B35" s="61" t="s">
        <v>59</v>
      </c>
      <c r="C35" s="62" t="s">
        <v>60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5">
        <v>0</v>
      </c>
      <c r="J35" s="135">
        <v>0</v>
      </c>
      <c r="K35" s="135">
        <v>0</v>
      </c>
    </row>
    <row r="36" spans="1:11" ht="24" x14ac:dyDescent="0.2">
      <c r="A36" s="57" t="s">
        <v>6</v>
      </c>
      <c r="B36" s="57" t="s">
        <v>61</v>
      </c>
      <c r="C36" s="58" t="s">
        <v>62</v>
      </c>
      <c r="D36" s="80">
        <f t="shared" ref="D36:H37" si="13">D37</f>
        <v>0</v>
      </c>
      <c r="E36" s="80">
        <f>E37</f>
        <v>0</v>
      </c>
      <c r="F36" s="80">
        <f t="shared" si="13"/>
        <v>0</v>
      </c>
      <c r="G36" s="80">
        <f t="shared" si="13"/>
        <v>0</v>
      </c>
      <c r="H36" s="80">
        <f t="shared" si="13"/>
        <v>0</v>
      </c>
      <c r="I36" s="81">
        <v>0</v>
      </c>
      <c r="J36" s="142">
        <v>0</v>
      </c>
      <c r="K36" s="142">
        <v>0</v>
      </c>
    </row>
    <row r="37" spans="1:11" x14ac:dyDescent="0.2">
      <c r="A37" s="59" t="s">
        <v>9</v>
      </c>
      <c r="B37" s="59" t="s">
        <v>10</v>
      </c>
      <c r="C37" s="60" t="s">
        <v>11</v>
      </c>
      <c r="D37" s="82">
        <f t="shared" si="13"/>
        <v>0</v>
      </c>
      <c r="E37" s="82">
        <f>E38</f>
        <v>0</v>
      </c>
      <c r="F37" s="82">
        <f t="shared" si="13"/>
        <v>0</v>
      </c>
      <c r="G37" s="82">
        <f t="shared" si="13"/>
        <v>0</v>
      </c>
      <c r="H37" s="82">
        <f t="shared" si="13"/>
        <v>0</v>
      </c>
      <c r="I37" s="83">
        <v>0</v>
      </c>
      <c r="J37" s="143">
        <v>0</v>
      </c>
      <c r="K37" s="143">
        <v>0</v>
      </c>
    </row>
    <row r="38" spans="1:11" ht="24.75" customHeight="1" x14ac:dyDescent="0.2">
      <c r="A38" s="61" t="s">
        <v>63</v>
      </c>
      <c r="B38" s="61" t="s">
        <v>64</v>
      </c>
      <c r="C38" s="62" t="s">
        <v>65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5">
        <v>0</v>
      </c>
      <c r="J38" s="135">
        <v>0</v>
      </c>
      <c r="K38" s="135">
        <v>0</v>
      </c>
    </row>
    <row r="39" spans="1:11" x14ac:dyDescent="0.2">
      <c r="A39" s="57" t="s">
        <v>6</v>
      </c>
      <c r="B39" s="57" t="s">
        <v>66</v>
      </c>
      <c r="C39" s="58" t="s">
        <v>67</v>
      </c>
      <c r="D39" s="80">
        <f t="shared" ref="D39:H40" si="14">D40</f>
        <v>0</v>
      </c>
      <c r="E39" s="80">
        <f>E40</f>
        <v>0</v>
      </c>
      <c r="F39" s="80">
        <f t="shared" si="14"/>
        <v>0</v>
      </c>
      <c r="G39" s="80">
        <f t="shared" si="14"/>
        <v>0</v>
      </c>
      <c r="H39" s="80">
        <f t="shared" si="14"/>
        <v>0</v>
      </c>
      <c r="I39" s="81">
        <v>0</v>
      </c>
      <c r="J39" s="142">
        <v>0</v>
      </c>
      <c r="K39" s="142">
        <v>0</v>
      </c>
    </row>
    <row r="40" spans="1:11" x14ac:dyDescent="0.2">
      <c r="A40" s="59" t="s">
        <v>9</v>
      </c>
      <c r="B40" s="59" t="s">
        <v>10</v>
      </c>
      <c r="C40" s="60" t="s">
        <v>11</v>
      </c>
      <c r="D40" s="82">
        <f t="shared" si="14"/>
        <v>0</v>
      </c>
      <c r="E40" s="82">
        <f>E41</f>
        <v>0</v>
      </c>
      <c r="F40" s="82">
        <f t="shared" si="14"/>
        <v>0</v>
      </c>
      <c r="G40" s="82">
        <f t="shared" si="14"/>
        <v>0</v>
      </c>
      <c r="H40" s="82">
        <f t="shared" si="14"/>
        <v>0</v>
      </c>
      <c r="I40" s="83">
        <v>0</v>
      </c>
      <c r="J40" s="143">
        <v>0</v>
      </c>
      <c r="K40" s="143">
        <v>0</v>
      </c>
    </row>
    <row r="41" spans="1:11" x14ac:dyDescent="0.2">
      <c r="A41" s="61" t="s">
        <v>68</v>
      </c>
      <c r="B41" s="61" t="s">
        <v>69</v>
      </c>
      <c r="C41" s="62" t="s">
        <v>70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5">
        <v>0</v>
      </c>
      <c r="J41" s="135">
        <v>0</v>
      </c>
      <c r="K41" s="135">
        <v>0</v>
      </c>
    </row>
    <row r="42" spans="1:11" x14ac:dyDescent="0.2">
      <c r="A42" s="57" t="s">
        <v>6</v>
      </c>
      <c r="B42" s="57" t="s">
        <v>71</v>
      </c>
      <c r="C42" s="58" t="s">
        <v>72</v>
      </c>
      <c r="D42" s="80">
        <f t="shared" ref="D42:H42" si="15">D43</f>
        <v>1692.5</v>
      </c>
      <c r="E42" s="80">
        <f>E43</f>
        <v>1900</v>
      </c>
      <c r="F42" s="80">
        <f t="shared" si="15"/>
        <v>2000</v>
      </c>
      <c r="G42" s="80">
        <f t="shared" si="15"/>
        <v>2000</v>
      </c>
      <c r="H42" s="80">
        <f t="shared" si="15"/>
        <v>2000</v>
      </c>
      <c r="I42" s="81">
        <f>D42/E42</f>
        <v>0.89078947368421058</v>
      </c>
      <c r="J42" s="142">
        <f t="shared" si="3"/>
        <v>1.0526315789473684</v>
      </c>
      <c r="K42" s="142">
        <f t="shared" si="4"/>
        <v>1</v>
      </c>
    </row>
    <row r="43" spans="1:11" x14ac:dyDescent="0.2">
      <c r="A43" s="59" t="s">
        <v>9</v>
      </c>
      <c r="B43" s="59" t="s">
        <v>10</v>
      </c>
      <c r="C43" s="60" t="s">
        <v>11</v>
      </c>
      <c r="D43" s="82">
        <f t="shared" ref="D43:H43" si="16">SUM(D44:D45)</f>
        <v>1692.5</v>
      </c>
      <c r="E43" s="82">
        <f>SUM(E44:E45)</f>
        <v>1900</v>
      </c>
      <c r="F43" s="82">
        <f t="shared" si="16"/>
        <v>2000</v>
      </c>
      <c r="G43" s="82">
        <f t="shared" si="16"/>
        <v>2000</v>
      </c>
      <c r="H43" s="82">
        <f t="shared" si="16"/>
        <v>2000</v>
      </c>
      <c r="I43" s="83">
        <f>D43/E43</f>
        <v>0.89078947368421058</v>
      </c>
      <c r="J43" s="143">
        <f t="shared" si="3"/>
        <v>1.0526315789473684</v>
      </c>
      <c r="K43" s="143">
        <f t="shared" si="4"/>
        <v>1</v>
      </c>
    </row>
    <row r="44" spans="1:11" x14ac:dyDescent="0.2">
      <c r="A44" s="61" t="s">
        <v>73</v>
      </c>
      <c r="B44" s="61" t="s">
        <v>74</v>
      </c>
      <c r="C44" s="62" t="s">
        <v>75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5">
        <v>0</v>
      </c>
      <c r="J44" s="135">
        <v>0</v>
      </c>
      <c r="K44" s="135">
        <v>0</v>
      </c>
    </row>
    <row r="45" spans="1:11" x14ac:dyDescent="0.2">
      <c r="A45" s="61" t="s">
        <v>76</v>
      </c>
      <c r="B45" s="61" t="s">
        <v>77</v>
      </c>
      <c r="C45" s="62" t="s">
        <v>78</v>
      </c>
      <c r="D45" s="84">
        <v>1692.5</v>
      </c>
      <c r="E45" s="84">
        <v>1900</v>
      </c>
      <c r="F45" s="84">
        <v>2000</v>
      </c>
      <c r="G45" s="84">
        <v>2000</v>
      </c>
      <c r="H45" s="84">
        <v>2000</v>
      </c>
      <c r="I45" s="85">
        <f>D45/E45</f>
        <v>0.89078947368421058</v>
      </c>
      <c r="J45" s="135">
        <f t="shared" si="3"/>
        <v>1.0526315789473684</v>
      </c>
      <c r="K45" s="135">
        <f t="shared" si="4"/>
        <v>1</v>
      </c>
    </row>
    <row r="46" spans="1:11" ht="0" hidden="1" customHeight="1" x14ac:dyDescent="0.2">
      <c r="K46" s="63" t="e">
        <f>F46/#REF!</f>
        <v>#REF!</v>
      </c>
    </row>
  </sheetData>
  <mergeCells count="5">
    <mergeCell ref="I7:K7"/>
    <mergeCell ref="A1:C1"/>
    <mergeCell ref="A2:D2"/>
    <mergeCell ref="A3:B3"/>
    <mergeCell ref="A5:K5"/>
  </mergeCells>
  <pageMargins left="0.7" right="0.7" top="0.75" bottom="0.75" header="0.3" footer="0.3"/>
  <pageSetup paperSize="9" scale="65" fitToHeight="0" orientation="portrait" horizontalDpi="4294967294" verticalDpi="4294967294" r:id="rId1"/>
  <ignoredErrors>
    <ignoredError sqref="D10:E10 D11:E11 F10:H10" formula="1"/>
    <ignoredError sqref="F11:H11" formula="1" formulaRange="1"/>
    <ignoredError sqref="F12:H12" formulaRange="1"/>
    <ignoredError sqref="B10:B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6"/>
  <sheetViews>
    <sheetView topLeftCell="A97" workbookViewId="0">
      <selection activeCell="A7" sqref="A7:K8"/>
    </sheetView>
  </sheetViews>
  <sheetFormatPr defaultRowHeight="15" x14ac:dyDescent="0.25"/>
  <cols>
    <col min="1" max="1" width="9" customWidth="1"/>
    <col min="2" max="2" width="7.42578125" customWidth="1"/>
    <col min="3" max="3" width="38.28515625" customWidth="1"/>
    <col min="4" max="5" width="11.5703125" customWidth="1"/>
    <col min="6" max="6" width="10.5703125" style="6" customWidth="1"/>
    <col min="7" max="7" width="12" style="6" customWidth="1"/>
    <col min="8" max="8" width="11.140625" style="6" customWidth="1"/>
  </cols>
  <sheetData>
    <row r="1" spans="1:11" x14ac:dyDescent="0.25">
      <c r="A1" s="180" t="s">
        <v>463</v>
      </c>
      <c r="B1" s="180"/>
      <c r="C1" s="180"/>
      <c r="D1" s="47"/>
    </row>
    <row r="2" spans="1:11" x14ac:dyDescent="0.25">
      <c r="A2" s="181" t="s">
        <v>464</v>
      </c>
      <c r="B2" s="181"/>
      <c r="C2" s="181"/>
      <c r="D2" s="181"/>
    </row>
    <row r="3" spans="1:11" x14ac:dyDescent="0.25">
      <c r="A3" s="181" t="s">
        <v>465</v>
      </c>
      <c r="B3" s="181"/>
      <c r="C3" s="47"/>
      <c r="D3" s="47"/>
    </row>
    <row r="4" spans="1:11" x14ac:dyDescent="0.25">
      <c r="A4" s="131"/>
      <c r="B4" s="131"/>
      <c r="C4" s="47"/>
      <c r="D4" s="47"/>
    </row>
    <row r="5" spans="1:11" x14ac:dyDescent="0.25">
      <c r="A5" s="217" t="s">
        <v>467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5.75" thickBot="1" x14ac:dyDescent="0.3"/>
    <row r="7" spans="1:11" s="66" customFormat="1" ht="23.25" thickBot="1" x14ac:dyDescent="0.3">
      <c r="A7" s="144" t="s">
        <v>1</v>
      </c>
      <c r="B7" s="145" t="s">
        <v>2</v>
      </c>
      <c r="C7" s="145" t="s">
        <v>3</v>
      </c>
      <c r="D7" s="145" t="s">
        <v>450</v>
      </c>
      <c r="E7" s="145" t="s">
        <v>452</v>
      </c>
      <c r="F7" s="146" t="s">
        <v>454</v>
      </c>
      <c r="G7" s="146" t="s">
        <v>453</v>
      </c>
      <c r="H7" s="146" t="s">
        <v>455</v>
      </c>
      <c r="I7" s="218" t="s">
        <v>4</v>
      </c>
      <c r="J7" s="218"/>
      <c r="K7" s="219"/>
    </row>
    <row r="8" spans="1:11" s="139" customFormat="1" ht="11.25" x14ac:dyDescent="0.25">
      <c r="A8" s="136"/>
      <c r="B8" s="136"/>
      <c r="C8" s="136"/>
      <c r="D8" s="136">
        <v>1</v>
      </c>
      <c r="E8" s="136">
        <v>2</v>
      </c>
      <c r="F8" s="137">
        <v>3</v>
      </c>
      <c r="G8" s="137">
        <v>4</v>
      </c>
      <c r="H8" s="137">
        <v>5</v>
      </c>
      <c r="I8" s="138" t="s">
        <v>461</v>
      </c>
      <c r="J8" s="139" t="s">
        <v>462</v>
      </c>
      <c r="K8" s="139" t="s">
        <v>459</v>
      </c>
    </row>
    <row r="9" spans="1:11" x14ac:dyDescent="0.25">
      <c r="A9" s="8" t="s">
        <v>0</v>
      </c>
      <c r="B9" s="8" t="s">
        <v>0</v>
      </c>
      <c r="C9" s="9" t="s">
        <v>79</v>
      </c>
      <c r="D9" s="10">
        <f t="shared" ref="D9:H9" si="0">D10</f>
        <v>676417.01</v>
      </c>
      <c r="E9" s="10">
        <f>E10</f>
        <v>815570</v>
      </c>
      <c r="F9" s="10">
        <f t="shared" si="0"/>
        <v>976270</v>
      </c>
      <c r="G9" s="10">
        <f t="shared" si="0"/>
        <v>976270</v>
      </c>
      <c r="H9" s="10">
        <f t="shared" si="0"/>
        <v>976270</v>
      </c>
      <c r="I9" s="68">
        <f t="shared" ref="I9:I17" si="1">D9/E9</f>
        <v>0.8293794646688819</v>
      </c>
      <c r="J9" s="68">
        <f>F9/E9</f>
        <v>1.1970401069190872</v>
      </c>
      <c r="K9" s="68">
        <f>G9/F9</f>
        <v>1</v>
      </c>
    </row>
    <row r="10" spans="1:11" x14ac:dyDescent="0.25">
      <c r="A10" s="11" t="s">
        <v>347</v>
      </c>
      <c r="B10" s="11">
        <v>2004</v>
      </c>
      <c r="C10" s="12" t="s">
        <v>350</v>
      </c>
      <c r="D10" s="13">
        <f>D11+D27+D116+D125+D148</f>
        <v>676417.01</v>
      </c>
      <c r="E10" s="13">
        <f>E11+E27+E116+E125+E148</f>
        <v>815570</v>
      </c>
      <c r="F10" s="13">
        <f>F11+F27+F116+F125+F148</f>
        <v>976270</v>
      </c>
      <c r="G10" s="13">
        <f>G11+G27+G116+G125+G148</f>
        <v>976270</v>
      </c>
      <c r="H10" s="13">
        <f>H11+H27+H116+H125+H148</f>
        <v>976270</v>
      </c>
      <c r="I10" s="69">
        <f t="shared" si="1"/>
        <v>0.8293794646688819</v>
      </c>
      <c r="J10" s="69">
        <f>F10/E10</f>
        <v>1.1970401069190872</v>
      </c>
      <c r="K10" s="69">
        <f>G10/F10</f>
        <v>1</v>
      </c>
    </row>
    <row r="11" spans="1:11" s="153" customFormat="1" ht="25.9" customHeight="1" x14ac:dyDescent="0.2">
      <c r="A11" s="25" t="s">
        <v>348</v>
      </c>
      <c r="B11" s="25" t="s">
        <v>349</v>
      </c>
      <c r="C11" s="25" t="s">
        <v>351</v>
      </c>
      <c r="D11" s="27">
        <f t="shared" ref="D11" si="2">D12</f>
        <v>563096.49</v>
      </c>
      <c r="E11" s="27">
        <f>E12</f>
        <v>667800</v>
      </c>
      <c r="F11" s="27">
        <f t="shared" ref="F11:H11" si="3">F12</f>
        <v>816700</v>
      </c>
      <c r="G11" s="27">
        <f t="shared" si="3"/>
        <v>816700</v>
      </c>
      <c r="H11" s="27">
        <f t="shared" si="3"/>
        <v>816700</v>
      </c>
      <c r="I11" s="152">
        <f t="shared" si="1"/>
        <v>0.84321127583108713</v>
      </c>
      <c r="J11" s="152">
        <f t="shared" ref="J11:J74" si="4">F11/E11</f>
        <v>1.2229709493860437</v>
      </c>
      <c r="K11" s="152">
        <f t="shared" ref="K11:K74" si="5">G11/F11</f>
        <v>1</v>
      </c>
    </row>
    <row r="12" spans="1:11" x14ac:dyDescent="0.25">
      <c r="A12" s="14" t="s">
        <v>6</v>
      </c>
      <c r="B12" s="14" t="s">
        <v>80</v>
      </c>
      <c r="C12" s="15" t="s">
        <v>81</v>
      </c>
      <c r="D12" s="16">
        <f t="shared" ref="D12:H12" si="6">D13</f>
        <v>563096.49</v>
      </c>
      <c r="E12" s="16">
        <f>E13</f>
        <v>667800</v>
      </c>
      <c r="F12" s="17">
        <f t="shared" si="6"/>
        <v>816700</v>
      </c>
      <c r="G12" s="17">
        <f t="shared" si="6"/>
        <v>816700</v>
      </c>
      <c r="H12" s="17">
        <f t="shared" si="6"/>
        <v>816700</v>
      </c>
      <c r="I12" s="148">
        <f t="shared" si="1"/>
        <v>0.84321127583108713</v>
      </c>
      <c r="J12" s="148">
        <f t="shared" si="4"/>
        <v>1.2229709493860437</v>
      </c>
      <c r="K12" s="148">
        <f t="shared" si="5"/>
        <v>1</v>
      </c>
    </row>
    <row r="13" spans="1:11" x14ac:dyDescent="0.25">
      <c r="A13" s="18" t="s">
        <v>9</v>
      </c>
      <c r="B13" s="19" t="s">
        <v>10</v>
      </c>
      <c r="C13" s="20" t="s">
        <v>11</v>
      </c>
      <c r="D13" s="21">
        <f t="shared" ref="D13" si="7">SUM(D14:D23)</f>
        <v>563096.49</v>
      </c>
      <c r="E13" s="21">
        <f>SUM(E14:E23)</f>
        <v>667800</v>
      </c>
      <c r="F13" s="21">
        <f t="shared" ref="F13:H13" si="8">SUM(F14:F23)</f>
        <v>816700</v>
      </c>
      <c r="G13" s="21">
        <f t="shared" si="8"/>
        <v>816700</v>
      </c>
      <c r="H13" s="21">
        <f t="shared" si="8"/>
        <v>816700</v>
      </c>
      <c r="I13" s="71">
        <f t="shared" si="1"/>
        <v>0.84321127583108713</v>
      </c>
      <c r="J13" s="71">
        <f t="shared" si="4"/>
        <v>1.2229709493860437</v>
      </c>
      <c r="K13" s="71">
        <f t="shared" si="5"/>
        <v>1</v>
      </c>
    </row>
    <row r="14" spans="1:11" x14ac:dyDescent="0.25">
      <c r="A14" s="1" t="s">
        <v>82</v>
      </c>
      <c r="B14" s="1" t="s">
        <v>83</v>
      </c>
      <c r="C14" s="2" t="s">
        <v>84</v>
      </c>
      <c r="D14" s="3">
        <v>453289.45</v>
      </c>
      <c r="E14" s="3">
        <v>500000</v>
      </c>
      <c r="F14" s="28">
        <v>625000</v>
      </c>
      <c r="G14" s="28">
        <v>625000</v>
      </c>
      <c r="H14" s="28">
        <v>625000</v>
      </c>
      <c r="I14" s="67">
        <f t="shared" si="1"/>
        <v>0.90657890000000008</v>
      </c>
      <c r="J14" s="36">
        <f t="shared" si="4"/>
        <v>1.25</v>
      </c>
      <c r="K14" s="36">
        <f t="shared" si="5"/>
        <v>1</v>
      </c>
    </row>
    <row r="15" spans="1:11" x14ac:dyDescent="0.25">
      <c r="A15" s="1" t="s">
        <v>273</v>
      </c>
      <c r="B15" s="1" t="s">
        <v>274</v>
      </c>
      <c r="C15" s="2" t="s">
        <v>468</v>
      </c>
      <c r="D15" s="3">
        <v>0</v>
      </c>
      <c r="E15" s="3">
        <v>0</v>
      </c>
      <c r="F15" s="28">
        <v>0</v>
      </c>
      <c r="G15" s="28">
        <v>0</v>
      </c>
      <c r="H15" s="28">
        <v>0</v>
      </c>
      <c r="I15" s="67">
        <v>0</v>
      </c>
      <c r="J15" s="36">
        <v>0</v>
      </c>
      <c r="K15" s="36">
        <v>0</v>
      </c>
    </row>
    <row r="16" spans="1:11" ht="24" x14ac:dyDescent="0.25">
      <c r="A16" s="1" t="s">
        <v>85</v>
      </c>
      <c r="B16" s="1" t="s">
        <v>86</v>
      </c>
      <c r="C16" s="2" t="s">
        <v>87</v>
      </c>
      <c r="D16" s="3">
        <v>0</v>
      </c>
      <c r="E16" s="3">
        <v>19100</v>
      </c>
      <c r="F16" s="28">
        <v>30000</v>
      </c>
      <c r="G16" s="28">
        <v>30000</v>
      </c>
      <c r="H16" s="28">
        <v>30000</v>
      </c>
      <c r="I16" s="67">
        <f t="shared" si="1"/>
        <v>0</v>
      </c>
      <c r="J16" s="36">
        <f t="shared" si="4"/>
        <v>1.5706806282722514</v>
      </c>
      <c r="K16" s="36">
        <f t="shared" si="5"/>
        <v>1</v>
      </c>
    </row>
    <row r="17" spans="1:11" x14ac:dyDescent="0.25">
      <c r="A17" s="1" t="s">
        <v>88</v>
      </c>
      <c r="B17" s="1" t="s">
        <v>89</v>
      </c>
      <c r="C17" s="2" t="s">
        <v>90</v>
      </c>
      <c r="D17" s="3">
        <v>0</v>
      </c>
      <c r="E17" s="3">
        <v>4000</v>
      </c>
      <c r="F17" s="28">
        <v>4000</v>
      </c>
      <c r="G17" s="28">
        <v>4000</v>
      </c>
      <c r="H17" s="28">
        <v>4000</v>
      </c>
      <c r="I17" s="67">
        <f t="shared" si="1"/>
        <v>0</v>
      </c>
      <c r="J17" s="36">
        <f t="shared" si="4"/>
        <v>1</v>
      </c>
      <c r="K17" s="36">
        <f t="shared" si="5"/>
        <v>1</v>
      </c>
    </row>
    <row r="18" spans="1:11" x14ac:dyDescent="0.25">
      <c r="A18" s="1" t="s">
        <v>91</v>
      </c>
      <c r="B18" s="1" t="s">
        <v>92</v>
      </c>
      <c r="C18" s="2" t="s">
        <v>93</v>
      </c>
      <c r="D18" s="3">
        <v>0</v>
      </c>
      <c r="E18" s="3">
        <v>0</v>
      </c>
      <c r="F18" s="28">
        <v>0</v>
      </c>
      <c r="G18" s="28">
        <v>0</v>
      </c>
      <c r="H18" s="28">
        <v>0</v>
      </c>
      <c r="I18" s="67">
        <v>0</v>
      </c>
      <c r="J18" s="36">
        <v>0</v>
      </c>
      <c r="K18" s="36">
        <v>0</v>
      </c>
    </row>
    <row r="19" spans="1:11" ht="19.5" customHeight="1" x14ac:dyDescent="0.25">
      <c r="A19" s="1" t="s">
        <v>94</v>
      </c>
      <c r="B19" s="1" t="s">
        <v>95</v>
      </c>
      <c r="C19" s="2" t="s">
        <v>96</v>
      </c>
      <c r="D19" s="3">
        <v>0</v>
      </c>
      <c r="E19" s="3">
        <v>1200</v>
      </c>
      <c r="F19" s="3">
        <v>1200</v>
      </c>
      <c r="G19" s="3">
        <v>1200</v>
      </c>
      <c r="H19" s="3">
        <v>1200</v>
      </c>
      <c r="I19" s="67">
        <f>D19/E19</f>
        <v>0</v>
      </c>
      <c r="J19" s="36">
        <f t="shared" si="4"/>
        <v>1</v>
      </c>
      <c r="K19" s="36">
        <f t="shared" si="5"/>
        <v>1</v>
      </c>
    </row>
    <row r="20" spans="1:11" x14ac:dyDescent="0.25">
      <c r="A20" s="1" t="s">
        <v>97</v>
      </c>
      <c r="B20" s="1" t="s">
        <v>98</v>
      </c>
      <c r="C20" s="2" t="s">
        <v>99</v>
      </c>
      <c r="D20" s="3">
        <v>7000</v>
      </c>
      <c r="E20" s="3">
        <v>7000</v>
      </c>
      <c r="F20" s="3">
        <v>7000</v>
      </c>
      <c r="G20" s="3">
        <v>7000</v>
      </c>
      <c r="H20" s="3">
        <v>7000</v>
      </c>
      <c r="I20" s="67">
        <f>D20/E20</f>
        <v>1</v>
      </c>
      <c r="J20" s="36">
        <f t="shared" si="4"/>
        <v>1</v>
      </c>
      <c r="K20" s="36">
        <f t="shared" si="5"/>
        <v>1</v>
      </c>
    </row>
    <row r="21" spans="1:11" ht="24" x14ac:dyDescent="0.25">
      <c r="A21" s="1" t="s">
        <v>100</v>
      </c>
      <c r="B21" s="1" t="s">
        <v>101</v>
      </c>
      <c r="C21" s="2" t="s">
        <v>102</v>
      </c>
      <c r="D21" s="3">
        <v>28250</v>
      </c>
      <c r="E21" s="3">
        <v>36000</v>
      </c>
      <c r="F21" s="3">
        <v>39000</v>
      </c>
      <c r="G21" s="3">
        <v>39000</v>
      </c>
      <c r="H21" s="3">
        <v>39000</v>
      </c>
      <c r="I21" s="67">
        <f>D21/E21</f>
        <v>0.78472222222222221</v>
      </c>
      <c r="J21" s="36">
        <f t="shared" si="4"/>
        <v>1.0833333333333333</v>
      </c>
      <c r="K21" s="36">
        <f t="shared" si="5"/>
        <v>1</v>
      </c>
    </row>
    <row r="22" spans="1:11" x14ac:dyDescent="0.25">
      <c r="A22" s="1" t="s">
        <v>103</v>
      </c>
      <c r="B22" s="1" t="s">
        <v>104</v>
      </c>
      <c r="C22" s="2" t="s">
        <v>105</v>
      </c>
      <c r="D22" s="3">
        <v>72643.039999999994</v>
      </c>
      <c r="E22" s="3">
        <v>98000</v>
      </c>
      <c r="F22" s="3">
        <v>108000</v>
      </c>
      <c r="G22" s="3">
        <v>108000</v>
      </c>
      <c r="H22" s="3">
        <v>108000</v>
      </c>
      <c r="I22" s="67">
        <f>D22/E22</f>
        <v>0.74125551020408154</v>
      </c>
      <c r="J22" s="36">
        <f t="shared" si="4"/>
        <v>1.1020408163265305</v>
      </c>
      <c r="K22" s="36">
        <f t="shared" si="5"/>
        <v>1</v>
      </c>
    </row>
    <row r="23" spans="1:11" ht="24" x14ac:dyDescent="0.25">
      <c r="A23" s="1" t="s">
        <v>106</v>
      </c>
      <c r="B23" s="1" t="s">
        <v>107</v>
      </c>
      <c r="C23" s="2" t="s">
        <v>108</v>
      </c>
      <c r="D23" s="3">
        <v>1914</v>
      </c>
      <c r="E23" s="3">
        <v>2500</v>
      </c>
      <c r="F23" s="3">
        <v>2500</v>
      </c>
      <c r="G23" s="3">
        <v>2500</v>
      </c>
      <c r="H23" s="3">
        <v>2500</v>
      </c>
      <c r="I23" s="67">
        <f>D23/E23</f>
        <v>0.76559999999999995</v>
      </c>
      <c r="J23" s="36">
        <f t="shared" si="4"/>
        <v>1</v>
      </c>
      <c r="K23" s="36">
        <f t="shared" si="5"/>
        <v>1</v>
      </c>
    </row>
    <row r="24" spans="1:11" ht="22.15" customHeight="1" x14ac:dyDescent="0.25">
      <c r="A24" s="14" t="s">
        <v>6</v>
      </c>
      <c r="B24" s="14" t="s">
        <v>352</v>
      </c>
      <c r="C24" s="15" t="s">
        <v>57</v>
      </c>
      <c r="D24" s="16">
        <f t="shared" ref="D24:H25" si="9">D25</f>
        <v>0</v>
      </c>
      <c r="E24" s="16">
        <f>E25</f>
        <v>0</v>
      </c>
      <c r="F24" s="17">
        <f t="shared" si="9"/>
        <v>0</v>
      </c>
      <c r="G24" s="17">
        <f t="shared" si="9"/>
        <v>0</v>
      </c>
      <c r="H24" s="17">
        <f t="shared" si="9"/>
        <v>0</v>
      </c>
      <c r="I24" s="148">
        <v>0</v>
      </c>
      <c r="J24" s="148">
        <v>0</v>
      </c>
      <c r="K24" s="148">
        <v>0</v>
      </c>
    </row>
    <row r="25" spans="1:11" x14ac:dyDescent="0.25">
      <c r="A25" s="18" t="s">
        <v>9</v>
      </c>
      <c r="B25" s="19" t="s">
        <v>10</v>
      </c>
      <c r="C25" s="20" t="s">
        <v>11</v>
      </c>
      <c r="D25" s="21">
        <f t="shared" si="9"/>
        <v>0</v>
      </c>
      <c r="E25" s="21">
        <f>E26</f>
        <v>0</v>
      </c>
      <c r="F25" s="21">
        <f t="shared" si="9"/>
        <v>0</v>
      </c>
      <c r="G25" s="21">
        <f t="shared" si="9"/>
        <v>0</v>
      </c>
      <c r="H25" s="21">
        <f t="shared" si="9"/>
        <v>0</v>
      </c>
      <c r="I25" s="71">
        <v>0</v>
      </c>
      <c r="J25" s="71">
        <v>0</v>
      </c>
      <c r="K25" s="71">
        <v>0</v>
      </c>
    </row>
    <row r="26" spans="1:11" ht="24" x14ac:dyDescent="0.25">
      <c r="A26" s="5" t="s">
        <v>332</v>
      </c>
      <c r="B26" s="1">
        <v>32412</v>
      </c>
      <c r="C26" s="7" t="s">
        <v>353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67">
        <v>0</v>
      </c>
      <c r="J26" s="36">
        <v>0</v>
      </c>
      <c r="K26" s="36">
        <v>0</v>
      </c>
    </row>
    <row r="27" spans="1:11" s="153" customFormat="1" ht="25.15" customHeight="1" x14ac:dyDescent="0.2">
      <c r="A27" s="25" t="s">
        <v>348</v>
      </c>
      <c r="B27" s="25" t="s">
        <v>354</v>
      </c>
      <c r="C27" s="25" t="s">
        <v>355</v>
      </c>
      <c r="D27" s="27">
        <f>D28+D70+D98+D101+D104+D108+D112</f>
        <v>110226.65000000002</v>
      </c>
      <c r="E27" s="27">
        <f>E28+E70+E98+E101+E104+E108+E112</f>
        <v>136360</v>
      </c>
      <c r="F27" s="27">
        <f>F28+F70+F98+F101+F104+F108+F112</f>
        <v>154960</v>
      </c>
      <c r="G27" s="27">
        <f>G28+G70+G98+G101+G104+G108+G112</f>
        <v>154960</v>
      </c>
      <c r="H27" s="27">
        <f>H28+H70+H98+H101+H104+H108+H112</f>
        <v>154960</v>
      </c>
      <c r="I27" s="152">
        <f t="shared" ref="I27:I33" si="10">D27/E27</f>
        <v>0.80835032267527152</v>
      </c>
      <c r="J27" s="152">
        <f t="shared" si="4"/>
        <v>1.1364036374303315</v>
      </c>
      <c r="K27" s="152">
        <f t="shared" si="5"/>
        <v>1</v>
      </c>
    </row>
    <row r="28" spans="1:11" x14ac:dyDescent="0.25">
      <c r="A28" s="14" t="s">
        <v>6</v>
      </c>
      <c r="B28" s="14" t="s">
        <v>80</v>
      </c>
      <c r="C28" s="15" t="s">
        <v>81</v>
      </c>
      <c r="D28" s="16">
        <f t="shared" ref="D28:H28" si="11">D29</f>
        <v>100917.13000000002</v>
      </c>
      <c r="E28" s="16">
        <f>E29</f>
        <v>126300</v>
      </c>
      <c r="F28" s="17">
        <f t="shared" si="11"/>
        <v>149600</v>
      </c>
      <c r="G28" s="17">
        <f t="shared" si="11"/>
        <v>149600</v>
      </c>
      <c r="H28" s="17">
        <f t="shared" si="11"/>
        <v>149600</v>
      </c>
      <c r="I28" s="148">
        <f t="shared" si="10"/>
        <v>0.799027157561362</v>
      </c>
      <c r="J28" s="148">
        <f t="shared" si="4"/>
        <v>1.1844813935075218</v>
      </c>
      <c r="K28" s="148">
        <f t="shared" si="5"/>
        <v>1</v>
      </c>
    </row>
    <row r="29" spans="1:11" x14ac:dyDescent="0.25">
      <c r="A29" s="18" t="s">
        <v>9</v>
      </c>
      <c r="B29" s="19" t="s">
        <v>10</v>
      </c>
      <c r="C29" s="20" t="s">
        <v>11</v>
      </c>
      <c r="D29" s="21">
        <f t="shared" ref="D29" si="12">SUM(D30:D68)</f>
        <v>100917.13000000002</v>
      </c>
      <c r="E29" s="21">
        <f>SUM(E30:E68)</f>
        <v>126300</v>
      </c>
      <c r="F29" s="21">
        <f t="shared" ref="F29:H29" si="13">SUM(F30:F68)</f>
        <v>149600</v>
      </c>
      <c r="G29" s="21">
        <f t="shared" si="13"/>
        <v>149600</v>
      </c>
      <c r="H29" s="21">
        <f t="shared" si="13"/>
        <v>149600</v>
      </c>
      <c r="I29" s="71">
        <f t="shared" si="10"/>
        <v>0.799027157561362</v>
      </c>
      <c r="J29" s="71">
        <f t="shared" si="4"/>
        <v>1.1844813935075218</v>
      </c>
      <c r="K29" s="71">
        <f t="shared" si="5"/>
        <v>1</v>
      </c>
    </row>
    <row r="30" spans="1:11" x14ac:dyDescent="0.25">
      <c r="A30" s="1" t="s">
        <v>109</v>
      </c>
      <c r="B30" s="1" t="s">
        <v>110</v>
      </c>
      <c r="C30" s="2" t="s">
        <v>111</v>
      </c>
      <c r="D30" s="3">
        <v>0</v>
      </c>
      <c r="E30" s="3">
        <v>500</v>
      </c>
      <c r="F30" s="28">
        <v>500</v>
      </c>
      <c r="G30" s="28">
        <v>500</v>
      </c>
      <c r="H30" s="28">
        <v>500</v>
      </c>
      <c r="I30" s="67">
        <f t="shared" si="10"/>
        <v>0</v>
      </c>
      <c r="J30" s="36">
        <f t="shared" si="4"/>
        <v>1</v>
      </c>
      <c r="K30" s="36">
        <f t="shared" si="5"/>
        <v>1</v>
      </c>
    </row>
    <row r="31" spans="1:11" x14ac:dyDescent="0.25">
      <c r="A31" s="1" t="s">
        <v>112</v>
      </c>
      <c r="B31" s="1" t="s">
        <v>113</v>
      </c>
      <c r="C31" s="2" t="s">
        <v>114</v>
      </c>
      <c r="D31" s="3">
        <v>0</v>
      </c>
      <c r="E31" s="3">
        <v>150</v>
      </c>
      <c r="F31" s="3">
        <v>150</v>
      </c>
      <c r="G31" s="3">
        <v>150</v>
      </c>
      <c r="H31" s="3">
        <v>150</v>
      </c>
      <c r="I31" s="67">
        <f t="shared" si="10"/>
        <v>0</v>
      </c>
      <c r="J31" s="36">
        <f t="shared" si="4"/>
        <v>1</v>
      </c>
      <c r="K31" s="36">
        <f t="shared" si="5"/>
        <v>1</v>
      </c>
    </row>
    <row r="32" spans="1:11" x14ac:dyDescent="0.25">
      <c r="A32" s="1" t="s">
        <v>115</v>
      </c>
      <c r="B32" s="1" t="s">
        <v>116</v>
      </c>
      <c r="C32" s="2" t="s">
        <v>117</v>
      </c>
      <c r="D32" s="3">
        <v>0</v>
      </c>
      <c r="E32" s="3">
        <v>500</v>
      </c>
      <c r="F32" s="3">
        <v>500</v>
      </c>
      <c r="G32" s="3">
        <v>500</v>
      </c>
      <c r="H32" s="3">
        <v>500</v>
      </c>
      <c r="I32" s="67">
        <f t="shared" si="10"/>
        <v>0</v>
      </c>
      <c r="J32" s="36">
        <f t="shared" si="4"/>
        <v>1</v>
      </c>
      <c r="K32" s="36">
        <f t="shared" si="5"/>
        <v>1</v>
      </c>
    </row>
    <row r="33" spans="1:11" x14ac:dyDescent="0.25">
      <c r="A33" s="1" t="s">
        <v>118</v>
      </c>
      <c r="B33" s="1" t="s">
        <v>119</v>
      </c>
      <c r="C33" s="2" t="s">
        <v>120</v>
      </c>
      <c r="D33" s="3">
        <v>11468.06</v>
      </c>
      <c r="E33" s="3">
        <v>16000</v>
      </c>
      <c r="F33" s="3">
        <v>18000</v>
      </c>
      <c r="G33" s="3">
        <v>18000</v>
      </c>
      <c r="H33" s="3">
        <v>18000</v>
      </c>
      <c r="I33" s="67">
        <f t="shared" si="10"/>
        <v>0.71675374999999997</v>
      </c>
      <c r="J33" s="36">
        <f t="shared" si="4"/>
        <v>1.125</v>
      </c>
      <c r="K33" s="36">
        <f t="shared" si="5"/>
        <v>1</v>
      </c>
    </row>
    <row r="34" spans="1:11" ht="25.5" customHeight="1" x14ac:dyDescent="0.25">
      <c r="A34" s="1" t="s">
        <v>121</v>
      </c>
      <c r="B34" s="1" t="s">
        <v>119</v>
      </c>
      <c r="C34" s="2" t="s">
        <v>122</v>
      </c>
      <c r="D34" s="3">
        <v>0</v>
      </c>
      <c r="E34" s="3">
        <v>0</v>
      </c>
      <c r="F34" s="28">
        <v>0</v>
      </c>
      <c r="G34" s="28">
        <v>0</v>
      </c>
      <c r="H34" s="28">
        <v>0</v>
      </c>
      <c r="I34" s="67">
        <v>0</v>
      </c>
      <c r="J34" s="36">
        <v>0</v>
      </c>
      <c r="K34" s="36">
        <v>0</v>
      </c>
    </row>
    <row r="35" spans="1:11" x14ac:dyDescent="0.25">
      <c r="A35" s="1" t="s">
        <v>123</v>
      </c>
      <c r="B35" s="1" t="s">
        <v>124</v>
      </c>
      <c r="C35" s="2" t="s">
        <v>125</v>
      </c>
      <c r="D35" s="3">
        <v>3323.99</v>
      </c>
      <c r="E35" s="3">
        <v>6000</v>
      </c>
      <c r="F35" s="3">
        <v>6000</v>
      </c>
      <c r="G35" s="3">
        <v>6000</v>
      </c>
      <c r="H35" s="3">
        <v>6000</v>
      </c>
      <c r="I35" s="67">
        <f t="shared" ref="I35:I41" si="14">D35/E35</f>
        <v>0.55399833333333326</v>
      </c>
      <c r="J35" s="36">
        <f t="shared" si="4"/>
        <v>1</v>
      </c>
      <c r="K35" s="36">
        <f t="shared" si="5"/>
        <v>1</v>
      </c>
    </row>
    <row r="36" spans="1:11" x14ac:dyDescent="0.25">
      <c r="A36" s="1" t="s">
        <v>126</v>
      </c>
      <c r="B36" s="1" t="s">
        <v>127</v>
      </c>
      <c r="C36" s="2" t="s">
        <v>128</v>
      </c>
      <c r="D36" s="3">
        <v>0</v>
      </c>
      <c r="E36" s="3">
        <v>100</v>
      </c>
      <c r="F36" s="3">
        <v>100</v>
      </c>
      <c r="G36" s="3">
        <v>100</v>
      </c>
      <c r="H36" s="3">
        <v>100</v>
      </c>
      <c r="I36" s="67">
        <f t="shared" si="14"/>
        <v>0</v>
      </c>
      <c r="J36" s="36">
        <f t="shared" si="4"/>
        <v>1</v>
      </c>
      <c r="K36" s="36">
        <f t="shared" si="5"/>
        <v>1</v>
      </c>
    </row>
    <row r="37" spans="1:11" x14ac:dyDescent="0.25">
      <c r="A37" s="1" t="s">
        <v>131</v>
      </c>
      <c r="B37" s="1" t="s">
        <v>130</v>
      </c>
      <c r="C37" s="2" t="s">
        <v>132</v>
      </c>
      <c r="D37" s="3">
        <v>9980.1</v>
      </c>
      <c r="E37" s="3">
        <v>5500</v>
      </c>
      <c r="F37" s="3">
        <v>18000</v>
      </c>
      <c r="G37" s="3">
        <v>18000</v>
      </c>
      <c r="H37" s="3">
        <v>18000</v>
      </c>
      <c r="I37" s="67">
        <f t="shared" si="14"/>
        <v>1.8145636363636364</v>
      </c>
      <c r="J37" s="36">
        <f t="shared" si="4"/>
        <v>3.2727272727272729</v>
      </c>
      <c r="K37" s="36">
        <f t="shared" si="5"/>
        <v>1</v>
      </c>
    </row>
    <row r="38" spans="1:11" x14ac:dyDescent="0.25">
      <c r="A38" s="1" t="s">
        <v>133</v>
      </c>
      <c r="B38" s="1" t="s">
        <v>130</v>
      </c>
      <c r="C38" s="2" t="s">
        <v>134</v>
      </c>
      <c r="D38" s="3">
        <v>331.77</v>
      </c>
      <c r="E38" s="3">
        <v>3000</v>
      </c>
      <c r="F38" s="28">
        <v>2000</v>
      </c>
      <c r="G38" s="28">
        <v>2000</v>
      </c>
      <c r="H38" s="28">
        <v>2000</v>
      </c>
      <c r="I38" s="67">
        <f t="shared" si="14"/>
        <v>0.11058999999999999</v>
      </c>
      <c r="J38" s="36">
        <f t="shared" si="4"/>
        <v>0.66666666666666663</v>
      </c>
      <c r="K38" s="36">
        <f t="shared" si="5"/>
        <v>1</v>
      </c>
    </row>
    <row r="39" spans="1:11" x14ac:dyDescent="0.25">
      <c r="A39" s="1" t="s">
        <v>135</v>
      </c>
      <c r="B39" s="1" t="s">
        <v>136</v>
      </c>
      <c r="C39" s="2" t="s">
        <v>137</v>
      </c>
      <c r="D39" s="3">
        <v>201.81</v>
      </c>
      <c r="E39" s="3">
        <v>300</v>
      </c>
      <c r="F39" s="3">
        <v>400</v>
      </c>
      <c r="G39" s="3">
        <v>400</v>
      </c>
      <c r="H39" s="3">
        <v>400</v>
      </c>
      <c r="I39" s="67">
        <f t="shared" si="14"/>
        <v>0.67269999999999996</v>
      </c>
      <c r="J39" s="36">
        <f t="shared" si="4"/>
        <v>1.3333333333333333</v>
      </c>
      <c r="K39" s="36">
        <f t="shared" si="5"/>
        <v>1</v>
      </c>
    </row>
    <row r="40" spans="1:11" ht="24" x14ac:dyDescent="0.25">
      <c r="A40" s="1" t="s">
        <v>138</v>
      </c>
      <c r="B40" s="1" t="s">
        <v>139</v>
      </c>
      <c r="C40" s="2" t="s">
        <v>140</v>
      </c>
      <c r="D40" s="3">
        <v>2840.45</v>
      </c>
      <c r="E40" s="3">
        <v>4000</v>
      </c>
      <c r="F40" s="28">
        <v>4500</v>
      </c>
      <c r="G40" s="28">
        <v>4500</v>
      </c>
      <c r="H40" s="28">
        <v>4500</v>
      </c>
      <c r="I40" s="67">
        <f t="shared" si="14"/>
        <v>0.71011249999999992</v>
      </c>
      <c r="J40" s="36">
        <f t="shared" si="4"/>
        <v>1.125</v>
      </c>
      <c r="K40" s="36">
        <f t="shared" si="5"/>
        <v>1</v>
      </c>
    </row>
    <row r="41" spans="1:11" x14ac:dyDescent="0.25">
      <c r="A41" s="1" t="s">
        <v>141</v>
      </c>
      <c r="B41" s="1" t="s">
        <v>142</v>
      </c>
      <c r="C41" s="2" t="s">
        <v>143</v>
      </c>
      <c r="D41" s="3">
        <v>4406.07</v>
      </c>
      <c r="E41" s="3">
        <v>6100</v>
      </c>
      <c r="F41" s="28">
        <v>6100</v>
      </c>
      <c r="G41" s="28">
        <v>6100</v>
      </c>
      <c r="H41" s="28">
        <v>6100</v>
      </c>
      <c r="I41" s="67">
        <f t="shared" si="14"/>
        <v>0.72230655737704919</v>
      </c>
      <c r="J41" s="36">
        <f t="shared" si="4"/>
        <v>1</v>
      </c>
      <c r="K41" s="36">
        <f t="shared" si="5"/>
        <v>1</v>
      </c>
    </row>
    <row r="42" spans="1:11" ht="22.5" customHeight="1" x14ac:dyDescent="0.25">
      <c r="A42" s="1" t="s">
        <v>146</v>
      </c>
      <c r="B42" s="1" t="s">
        <v>147</v>
      </c>
      <c r="C42" s="2" t="s">
        <v>148</v>
      </c>
      <c r="D42" s="3">
        <v>0</v>
      </c>
      <c r="E42" s="3">
        <v>0</v>
      </c>
      <c r="F42" s="28">
        <v>0</v>
      </c>
      <c r="G42" s="28">
        <v>0</v>
      </c>
      <c r="H42" s="28">
        <v>0</v>
      </c>
      <c r="I42" s="67">
        <v>0</v>
      </c>
      <c r="J42" s="36">
        <v>0</v>
      </c>
      <c r="K42" s="36">
        <v>0</v>
      </c>
    </row>
    <row r="43" spans="1:11" x14ac:dyDescent="0.25">
      <c r="A43" s="1" t="s">
        <v>149</v>
      </c>
      <c r="B43" s="1" t="s">
        <v>150</v>
      </c>
      <c r="C43" s="2" t="s">
        <v>151</v>
      </c>
      <c r="D43" s="3">
        <v>20651.52</v>
      </c>
      <c r="E43" s="3">
        <v>30000</v>
      </c>
      <c r="F43" s="28">
        <v>30000</v>
      </c>
      <c r="G43" s="28">
        <v>30000</v>
      </c>
      <c r="H43" s="28">
        <v>30000</v>
      </c>
      <c r="I43" s="67">
        <f t="shared" ref="I43:I51" si="15">D43/E43</f>
        <v>0.688384</v>
      </c>
      <c r="J43" s="36">
        <f t="shared" si="4"/>
        <v>1</v>
      </c>
      <c r="K43" s="36">
        <f t="shared" si="5"/>
        <v>1</v>
      </c>
    </row>
    <row r="44" spans="1:11" x14ac:dyDescent="0.25">
      <c r="A44" s="1" t="s">
        <v>154</v>
      </c>
      <c r="B44" s="1" t="s">
        <v>155</v>
      </c>
      <c r="C44" s="2" t="s">
        <v>156</v>
      </c>
      <c r="D44" s="3">
        <v>5255.8</v>
      </c>
      <c r="E44" s="3">
        <v>6500</v>
      </c>
      <c r="F44" s="28">
        <v>8000</v>
      </c>
      <c r="G44" s="28">
        <v>8000</v>
      </c>
      <c r="H44" s="28">
        <v>8000</v>
      </c>
      <c r="I44" s="67">
        <f t="shared" si="15"/>
        <v>0.80858461538461546</v>
      </c>
      <c r="J44" s="36">
        <f t="shared" si="4"/>
        <v>1.2307692307692308</v>
      </c>
      <c r="K44" s="36">
        <f t="shared" si="5"/>
        <v>1</v>
      </c>
    </row>
    <row r="45" spans="1:11" x14ac:dyDescent="0.25">
      <c r="A45" s="1" t="s">
        <v>157</v>
      </c>
      <c r="B45" s="1" t="s">
        <v>158</v>
      </c>
      <c r="C45" s="2" t="s">
        <v>159</v>
      </c>
      <c r="D45" s="3">
        <v>3915.02</v>
      </c>
      <c r="E45" s="3">
        <v>7000</v>
      </c>
      <c r="F45" s="28">
        <v>8000</v>
      </c>
      <c r="G45" s="28">
        <v>8000</v>
      </c>
      <c r="H45" s="28">
        <v>8000</v>
      </c>
      <c r="I45" s="67">
        <f t="shared" si="15"/>
        <v>0.55928857142857147</v>
      </c>
      <c r="J45" s="36">
        <f t="shared" si="4"/>
        <v>1.1428571428571428</v>
      </c>
      <c r="K45" s="36">
        <f t="shared" si="5"/>
        <v>1</v>
      </c>
    </row>
    <row r="46" spans="1:11" x14ac:dyDescent="0.25">
      <c r="A46" s="1" t="s">
        <v>162</v>
      </c>
      <c r="B46" s="1" t="s">
        <v>163</v>
      </c>
      <c r="C46" s="2" t="s">
        <v>164</v>
      </c>
      <c r="D46" s="3">
        <v>5.89</v>
      </c>
      <c r="E46" s="3">
        <v>50</v>
      </c>
      <c r="F46" s="3">
        <v>50</v>
      </c>
      <c r="G46" s="3">
        <v>50</v>
      </c>
      <c r="H46" s="3">
        <v>50</v>
      </c>
      <c r="I46" s="67">
        <f t="shared" si="15"/>
        <v>0.11779999999999999</v>
      </c>
      <c r="J46" s="36">
        <f t="shared" si="4"/>
        <v>1</v>
      </c>
      <c r="K46" s="36">
        <f t="shared" si="5"/>
        <v>1</v>
      </c>
    </row>
    <row r="47" spans="1:11" x14ac:dyDescent="0.25">
      <c r="A47" s="1" t="s">
        <v>165</v>
      </c>
      <c r="B47" s="1" t="s">
        <v>166</v>
      </c>
      <c r="C47" s="2" t="s">
        <v>167</v>
      </c>
      <c r="D47" s="3">
        <v>5982.73</v>
      </c>
      <c r="E47" s="3">
        <v>1900</v>
      </c>
      <c r="F47" s="28">
        <v>2000</v>
      </c>
      <c r="G47" s="28">
        <v>2000</v>
      </c>
      <c r="H47" s="28">
        <v>2000</v>
      </c>
      <c r="I47" s="67">
        <f t="shared" si="15"/>
        <v>3.1488052631578944</v>
      </c>
      <c r="J47" s="36">
        <f t="shared" si="4"/>
        <v>1.0526315789473684</v>
      </c>
      <c r="K47" s="36">
        <f t="shared" si="5"/>
        <v>1</v>
      </c>
    </row>
    <row r="48" spans="1:11" x14ac:dyDescent="0.25">
      <c r="A48" s="1" t="s">
        <v>170</v>
      </c>
      <c r="B48" s="1" t="s">
        <v>171</v>
      </c>
      <c r="C48" s="2" t="s">
        <v>172</v>
      </c>
      <c r="D48" s="3">
        <v>0</v>
      </c>
      <c r="E48" s="3">
        <v>1200</v>
      </c>
      <c r="F48" s="28">
        <v>4000</v>
      </c>
      <c r="G48" s="28">
        <v>4000</v>
      </c>
      <c r="H48" s="28">
        <v>4000</v>
      </c>
      <c r="I48" s="67">
        <f t="shared" si="15"/>
        <v>0</v>
      </c>
      <c r="J48" s="36">
        <f t="shared" si="4"/>
        <v>3.3333333333333335</v>
      </c>
      <c r="K48" s="36">
        <f t="shared" si="5"/>
        <v>1</v>
      </c>
    </row>
    <row r="49" spans="1:11" x14ac:dyDescent="0.25">
      <c r="A49" s="1" t="s">
        <v>175</v>
      </c>
      <c r="B49" s="1" t="s">
        <v>176</v>
      </c>
      <c r="C49" s="2" t="s">
        <v>177</v>
      </c>
      <c r="D49" s="3">
        <v>353.36</v>
      </c>
      <c r="E49" s="3">
        <v>700</v>
      </c>
      <c r="F49" s="28">
        <v>700</v>
      </c>
      <c r="G49" s="28">
        <v>700</v>
      </c>
      <c r="H49" s="28">
        <v>700</v>
      </c>
      <c r="I49" s="67">
        <f t="shared" si="15"/>
        <v>0.50480000000000003</v>
      </c>
      <c r="J49" s="36">
        <f t="shared" si="4"/>
        <v>1</v>
      </c>
      <c r="K49" s="36">
        <f t="shared" si="5"/>
        <v>1</v>
      </c>
    </row>
    <row r="50" spans="1:11" x14ac:dyDescent="0.25">
      <c r="A50" s="1" t="s">
        <v>178</v>
      </c>
      <c r="B50" s="1" t="s">
        <v>179</v>
      </c>
      <c r="C50" s="2" t="s">
        <v>180</v>
      </c>
      <c r="D50" s="3">
        <v>0</v>
      </c>
      <c r="E50" s="3">
        <v>100</v>
      </c>
      <c r="F50" s="3">
        <v>100</v>
      </c>
      <c r="G50" s="3">
        <v>100</v>
      </c>
      <c r="H50" s="3">
        <v>100</v>
      </c>
      <c r="I50" s="67">
        <f t="shared" si="15"/>
        <v>0</v>
      </c>
      <c r="J50" s="36">
        <f t="shared" si="4"/>
        <v>1</v>
      </c>
      <c r="K50" s="36">
        <f t="shared" si="5"/>
        <v>1</v>
      </c>
    </row>
    <row r="51" spans="1:11" ht="25.15" customHeight="1" x14ac:dyDescent="0.25">
      <c r="A51" s="1" t="s">
        <v>181</v>
      </c>
      <c r="B51" s="1" t="s">
        <v>182</v>
      </c>
      <c r="C51" s="2" t="s">
        <v>183</v>
      </c>
      <c r="D51" s="3">
        <v>5583.07</v>
      </c>
      <c r="E51" s="3">
        <v>5500</v>
      </c>
      <c r="F51" s="28">
        <v>7000</v>
      </c>
      <c r="G51" s="28">
        <v>7000</v>
      </c>
      <c r="H51" s="28">
        <v>7000</v>
      </c>
      <c r="I51" s="67">
        <f t="shared" si="15"/>
        <v>1.0151036363636363</v>
      </c>
      <c r="J51" s="36">
        <f t="shared" si="4"/>
        <v>1.2727272727272727</v>
      </c>
      <c r="K51" s="36">
        <f t="shared" si="5"/>
        <v>1</v>
      </c>
    </row>
    <row r="52" spans="1:11" x14ac:dyDescent="0.25">
      <c r="A52" s="1" t="s">
        <v>186</v>
      </c>
      <c r="B52" s="1" t="s">
        <v>187</v>
      </c>
      <c r="C52" s="2" t="s">
        <v>188</v>
      </c>
      <c r="D52" s="3">
        <v>586.11</v>
      </c>
      <c r="E52" s="3">
        <v>0</v>
      </c>
      <c r="F52" s="28">
        <v>1000</v>
      </c>
      <c r="G52" s="28">
        <v>1000</v>
      </c>
      <c r="H52" s="28">
        <v>1000</v>
      </c>
      <c r="I52" s="67">
        <v>0</v>
      </c>
      <c r="J52" s="36">
        <v>0</v>
      </c>
      <c r="K52" s="36">
        <f t="shared" si="5"/>
        <v>1</v>
      </c>
    </row>
    <row r="53" spans="1:11" x14ac:dyDescent="0.25">
      <c r="A53" s="1" t="s">
        <v>189</v>
      </c>
      <c r="B53" s="1" t="s">
        <v>190</v>
      </c>
      <c r="C53" s="2" t="s">
        <v>191</v>
      </c>
      <c r="D53" s="3">
        <v>0</v>
      </c>
      <c r="E53" s="3">
        <v>500</v>
      </c>
      <c r="F53" s="3">
        <v>500</v>
      </c>
      <c r="G53" s="3">
        <v>500</v>
      </c>
      <c r="H53" s="3">
        <v>500</v>
      </c>
      <c r="I53" s="67">
        <f t="shared" ref="I53:I59" si="16">D53/E53</f>
        <v>0</v>
      </c>
      <c r="J53" s="36">
        <f t="shared" si="4"/>
        <v>1</v>
      </c>
      <c r="K53" s="36">
        <f t="shared" si="5"/>
        <v>1</v>
      </c>
    </row>
    <row r="54" spans="1:11" x14ac:dyDescent="0.25">
      <c r="A54" s="1" t="s">
        <v>192</v>
      </c>
      <c r="B54" s="1" t="s">
        <v>193</v>
      </c>
      <c r="C54" s="2" t="s">
        <v>194</v>
      </c>
      <c r="D54" s="3">
        <v>967.62</v>
      </c>
      <c r="E54" s="3">
        <v>2000</v>
      </c>
      <c r="F54" s="28">
        <v>1700</v>
      </c>
      <c r="G54" s="28">
        <v>1700</v>
      </c>
      <c r="H54" s="28">
        <v>1700</v>
      </c>
      <c r="I54" s="67">
        <f t="shared" si="16"/>
        <v>0.48381000000000002</v>
      </c>
      <c r="J54" s="36">
        <f t="shared" si="4"/>
        <v>0.85</v>
      </c>
      <c r="K54" s="36">
        <f t="shared" si="5"/>
        <v>1</v>
      </c>
    </row>
    <row r="55" spans="1:11" x14ac:dyDescent="0.25">
      <c r="A55" s="1" t="s">
        <v>197</v>
      </c>
      <c r="B55" s="1" t="s">
        <v>198</v>
      </c>
      <c r="C55" s="2" t="s">
        <v>199</v>
      </c>
      <c r="D55" s="3">
        <v>933.47</v>
      </c>
      <c r="E55" s="3">
        <v>2200</v>
      </c>
      <c r="F55" s="28">
        <v>2000</v>
      </c>
      <c r="G55" s="28">
        <v>2000</v>
      </c>
      <c r="H55" s="28">
        <v>2000</v>
      </c>
      <c r="I55" s="67">
        <f t="shared" si="16"/>
        <v>0.42430454545454549</v>
      </c>
      <c r="J55" s="36">
        <f t="shared" si="4"/>
        <v>0.90909090909090906</v>
      </c>
      <c r="K55" s="36">
        <f t="shared" si="5"/>
        <v>1</v>
      </c>
    </row>
    <row r="56" spans="1:11" x14ac:dyDescent="0.25">
      <c r="A56" s="1" t="s">
        <v>200</v>
      </c>
      <c r="B56" s="1" t="s">
        <v>201</v>
      </c>
      <c r="C56" s="2" t="s">
        <v>202</v>
      </c>
      <c r="D56" s="3">
        <v>401.12</v>
      </c>
      <c r="E56" s="3">
        <v>800</v>
      </c>
      <c r="F56" s="3">
        <v>800</v>
      </c>
      <c r="G56" s="3">
        <v>800</v>
      </c>
      <c r="H56" s="3">
        <v>800</v>
      </c>
      <c r="I56" s="67">
        <f t="shared" si="16"/>
        <v>0.50139999999999996</v>
      </c>
      <c r="J56" s="36">
        <f t="shared" si="4"/>
        <v>1</v>
      </c>
      <c r="K56" s="36">
        <f t="shared" si="5"/>
        <v>1</v>
      </c>
    </row>
    <row r="57" spans="1:11" x14ac:dyDescent="0.25">
      <c r="A57" s="1" t="s">
        <v>203</v>
      </c>
      <c r="B57" s="1" t="s">
        <v>204</v>
      </c>
      <c r="C57" s="2" t="s">
        <v>205</v>
      </c>
      <c r="D57" s="3">
        <v>1644.97</v>
      </c>
      <c r="E57" s="3">
        <v>1500</v>
      </c>
      <c r="F57" s="28">
        <v>2500</v>
      </c>
      <c r="G57" s="28">
        <v>2500</v>
      </c>
      <c r="H57" s="28">
        <v>2500</v>
      </c>
      <c r="I57" s="67">
        <f t="shared" si="16"/>
        <v>1.0966466666666668</v>
      </c>
      <c r="J57" s="36">
        <f t="shared" si="4"/>
        <v>1.6666666666666667</v>
      </c>
      <c r="K57" s="36">
        <f t="shared" si="5"/>
        <v>1</v>
      </c>
    </row>
    <row r="58" spans="1:11" x14ac:dyDescent="0.25">
      <c r="A58" s="1" t="s">
        <v>209</v>
      </c>
      <c r="B58" s="1" t="s">
        <v>207</v>
      </c>
      <c r="C58" s="2" t="s">
        <v>210</v>
      </c>
      <c r="D58" s="3">
        <v>6567.88</v>
      </c>
      <c r="E58" s="3">
        <v>6500</v>
      </c>
      <c r="F58" s="28">
        <v>7000</v>
      </c>
      <c r="G58" s="28">
        <v>7000</v>
      </c>
      <c r="H58" s="28">
        <v>7000</v>
      </c>
      <c r="I58" s="67">
        <f t="shared" si="16"/>
        <v>1.010443076923077</v>
      </c>
      <c r="J58" s="36">
        <f t="shared" si="4"/>
        <v>1.0769230769230769</v>
      </c>
      <c r="K58" s="36">
        <f t="shared" si="5"/>
        <v>1</v>
      </c>
    </row>
    <row r="59" spans="1:11" x14ac:dyDescent="0.25">
      <c r="A59" s="1" t="s">
        <v>211</v>
      </c>
      <c r="B59" s="1" t="s">
        <v>212</v>
      </c>
      <c r="C59" s="2" t="s">
        <v>213</v>
      </c>
      <c r="D59" s="3">
        <v>927.85</v>
      </c>
      <c r="E59" s="3">
        <v>1700</v>
      </c>
      <c r="F59" s="28">
        <v>1500</v>
      </c>
      <c r="G59" s="28">
        <v>1500</v>
      </c>
      <c r="H59" s="28">
        <v>1500</v>
      </c>
      <c r="I59" s="67">
        <f t="shared" si="16"/>
        <v>0.54579411764705887</v>
      </c>
      <c r="J59" s="36">
        <f t="shared" si="4"/>
        <v>0.88235294117647056</v>
      </c>
      <c r="K59" s="36">
        <f t="shared" si="5"/>
        <v>1</v>
      </c>
    </row>
    <row r="60" spans="1:11" x14ac:dyDescent="0.25">
      <c r="A60" s="1" t="s">
        <v>214</v>
      </c>
      <c r="B60" s="1" t="s">
        <v>215</v>
      </c>
      <c r="C60" s="2" t="s">
        <v>216</v>
      </c>
      <c r="D60" s="3">
        <v>0</v>
      </c>
      <c r="E60" s="3">
        <v>0</v>
      </c>
      <c r="F60" s="28">
        <v>0</v>
      </c>
      <c r="G60" s="28">
        <v>0</v>
      </c>
      <c r="H60" s="28">
        <v>0</v>
      </c>
      <c r="I60" s="67">
        <v>0</v>
      </c>
      <c r="J60" s="36">
        <v>0</v>
      </c>
      <c r="K60" s="36">
        <v>0</v>
      </c>
    </row>
    <row r="61" spans="1:11" x14ac:dyDescent="0.25">
      <c r="A61" s="1" t="s">
        <v>217</v>
      </c>
      <c r="B61" s="1" t="s">
        <v>218</v>
      </c>
      <c r="C61" s="2" t="s">
        <v>219</v>
      </c>
      <c r="D61" s="3">
        <v>4141.42</v>
      </c>
      <c r="E61" s="3">
        <v>0</v>
      </c>
      <c r="F61" s="28">
        <v>0</v>
      </c>
      <c r="G61" s="28">
        <v>0</v>
      </c>
      <c r="H61" s="28">
        <v>0</v>
      </c>
      <c r="I61" s="67">
        <v>0</v>
      </c>
      <c r="J61" s="36">
        <v>0</v>
      </c>
      <c r="K61" s="36">
        <v>0</v>
      </c>
    </row>
    <row r="62" spans="1:11" x14ac:dyDescent="0.25">
      <c r="A62" s="1" t="s">
        <v>220</v>
      </c>
      <c r="B62" s="1" t="s">
        <v>221</v>
      </c>
      <c r="C62" s="2" t="s">
        <v>222</v>
      </c>
      <c r="D62" s="3">
        <v>6420.51</v>
      </c>
      <c r="E62" s="3">
        <v>8800</v>
      </c>
      <c r="F62" s="28">
        <v>8800</v>
      </c>
      <c r="G62" s="28">
        <v>8800</v>
      </c>
      <c r="H62" s="28">
        <v>8800</v>
      </c>
      <c r="I62" s="67">
        <f>D62/E62</f>
        <v>0.72960340909090915</v>
      </c>
      <c r="J62" s="36">
        <f t="shared" si="4"/>
        <v>1</v>
      </c>
      <c r="K62" s="36">
        <f t="shared" si="5"/>
        <v>1</v>
      </c>
    </row>
    <row r="63" spans="1:11" x14ac:dyDescent="0.25">
      <c r="A63" s="1" t="s">
        <v>223</v>
      </c>
      <c r="B63" s="1" t="s">
        <v>221</v>
      </c>
      <c r="C63" s="2" t="s">
        <v>224</v>
      </c>
      <c r="D63" s="3">
        <v>0</v>
      </c>
      <c r="E63" s="3">
        <v>0</v>
      </c>
      <c r="F63" s="28">
        <v>0</v>
      </c>
      <c r="G63" s="28">
        <v>0</v>
      </c>
      <c r="H63" s="28">
        <v>0</v>
      </c>
      <c r="I63" s="67">
        <v>0</v>
      </c>
      <c r="J63" s="36">
        <v>0</v>
      </c>
      <c r="K63" s="36">
        <v>0</v>
      </c>
    </row>
    <row r="64" spans="1:11" x14ac:dyDescent="0.25">
      <c r="A64" s="1" t="s">
        <v>225</v>
      </c>
      <c r="B64" s="1" t="s">
        <v>226</v>
      </c>
      <c r="C64" s="2" t="s">
        <v>227</v>
      </c>
      <c r="D64" s="3">
        <v>2463.3200000000002</v>
      </c>
      <c r="E64" s="3">
        <v>2700</v>
      </c>
      <c r="F64" s="28">
        <v>3200</v>
      </c>
      <c r="G64" s="28">
        <v>3200</v>
      </c>
      <c r="H64" s="28">
        <v>3200</v>
      </c>
      <c r="I64" s="67">
        <f t="shared" ref="I64:I71" si="17">D64/E64</f>
        <v>0.91234074074074079</v>
      </c>
      <c r="J64" s="36">
        <f t="shared" si="4"/>
        <v>1.1851851851851851</v>
      </c>
      <c r="K64" s="36">
        <f t="shared" si="5"/>
        <v>1</v>
      </c>
    </row>
    <row r="65" spans="1:11" x14ac:dyDescent="0.25">
      <c r="A65" s="1" t="s">
        <v>231</v>
      </c>
      <c r="B65" s="1" t="s">
        <v>229</v>
      </c>
      <c r="C65" s="2" t="s">
        <v>232</v>
      </c>
      <c r="D65" s="3">
        <v>100</v>
      </c>
      <c r="E65" s="3">
        <v>1000</v>
      </c>
      <c r="F65" s="28">
        <v>1000</v>
      </c>
      <c r="G65" s="28">
        <v>1000</v>
      </c>
      <c r="H65" s="28">
        <v>1000</v>
      </c>
      <c r="I65" s="67">
        <f t="shared" si="17"/>
        <v>0.1</v>
      </c>
      <c r="J65" s="36">
        <f t="shared" si="4"/>
        <v>1</v>
      </c>
      <c r="K65" s="36">
        <f t="shared" si="5"/>
        <v>1</v>
      </c>
    </row>
    <row r="66" spans="1:11" x14ac:dyDescent="0.25">
      <c r="A66" s="1" t="s">
        <v>233</v>
      </c>
      <c r="B66" s="1" t="s">
        <v>234</v>
      </c>
      <c r="C66" s="2" t="s">
        <v>235</v>
      </c>
      <c r="D66" s="3">
        <v>836.28</v>
      </c>
      <c r="E66" s="3">
        <v>1300</v>
      </c>
      <c r="F66" s="3">
        <v>1300</v>
      </c>
      <c r="G66" s="3">
        <v>1300</v>
      </c>
      <c r="H66" s="3">
        <v>1300</v>
      </c>
      <c r="I66" s="67">
        <f t="shared" si="17"/>
        <v>0.64329230769230772</v>
      </c>
      <c r="J66" s="36">
        <f t="shared" si="4"/>
        <v>1</v>
      </c>
      <c r="K66" s="36">
        <f t="shared" si="5"/>
        <v>1</v>
      </c>
    </row>
    <row r="67" spans="1:11" x14ac:dyDescent="0.25">
      <c r="A67" s="1" t="s">
        <v>236</v>
      </c>
      <c r="B67" s="1" t="s">
        <v>237</v>
      </c>
      <c r="C67" s="2" t="s">
        <v>238</v>
      </c>
      <c r="D67" s="3">
        <v>626.94000000000005</v>
      </c>
      <c r="E67" s="3">
        <v>1200</v>
      </c>
      <c r="F67" s="3">
        <v>1200</v>
      </c>
      <c r="G67" s="3">
        <v>1200</v>
      </c>
      <c r="H67" s="3">
        <v>1200</v>
      </c>
      <c r="I67" s="67">
        <f t="shared" si="17"/>
        <v>0.52245000000000008</v>
      </c>
      <c r="J67" s="36">
        <f t="shared" si="4"/>
        <v>1</v>
      </c>
      <c r="K67" s="36">
        <f t="shared" si="5"/>
        <v>1</v>
      </c>
    </row>
    <row r="68" spans="1:11" x14ac:dyDescent="0.25">
      <c r="A68" s="1" t="s">
        <v>239</v>
      </c>
      <c r="B68" s="1" t="s">
        <v>240</v>
      </c>
      <c r="C68" s="2" t="s">
        <v>241</v>
      </c>
      <c r="D68" s="3">
        <v>0</v>
      </c>
      <c r="E68" s="3">
        <v>1000</v>
      </c>
      <c r="F68" s="28">
        <v>1000</v>
      </c>
      <c r="G68" s="28">
        <v>1000</v>
      </c>
      <c r="H68" s="28">
        <v>1000</v>
      </c>
      <c r="I68" s="67">
        <f t="shared" si="17"/>
        <v>0</v>
      </c>
      <c r="J68" s="36">
        <f t="shared" si="4"/>
        <v>1</v>
      </c>
      <c r="K68" s="36">
        <f t="shared" si="5"/>
        <v>1</v>
      </c>
    </row>
    <row r="69" spans="1:11" ht="15" customHeight="1" x14ac:dyDescent="0.25">
      <c r="A69" s="1" t="s">
        <v>470</v>
      </c>
      <c r="B69" s="1" t="s">
        <v>307</v>
      </c>
      <c r="C69" s="2" t="s">
        <v>471</v>
      </c>
      <c r="D69" s="3">
        <v>1151.3599999999999</v>
      </c>
      <c r="E69" s="3">
        <v>800</v>
      </c>
      <c r="F69" s="28">
        <v>0</v>
      </c>
      <c r="G69" s="28">
        <v>0</v>
      </c>
      <c r="H69" s="28">
        <v>0</v>
      </c>
      <c r="I69" s="67">
        <f>D69/E69</f>
        <v>1.4391999999999998</v>
      </c>
      <c r="J69" s="36">
        <f t="shared" si="4"/>
        <v>0</v>
      </c>
      <c r="K69" s="36">
        <v>0</v>
      </c>
    </row>
    <row r="70" spans="1:11" x14ac:dyDescent="0.25">
      <c r="A70" s="149" t="s">
        <v>6</v>
      </c>
      <c r="B70" s="149" t="s">
        <v>7</v>
      </c>
      <c r="C70" s="150" t="s">
        <v>8</v>
      </c>
      <c r="D70" s="151">
        <f t="shared" ref="D70:H70" si="18">D71</f>
        <v>7007.2199999999993</v>
      </c>
      <c r="E70" s="151">
        <f>E71</f>
        <v>6800</v>
      </c>
      <c r="F70" s="151">
        <f t="shared" si="18"/>
        <v>560</v>
      </c>
      <c r="G70" s="151">
        <f t="shared" si="18"/>
        <v>560</v>
      </c>
      <c r="H70" s="151">
        <f t="shared" si="18"/>
        <v>560</v>
      </c>
      <c r="I70" s="148">
        <f t="shared" si="17"/>
        <v>1.0304735294117646</v>
      </c>
      <c r="J70" s="148">
        <f t="shared" si="4"/>
        <v>8.2352941176470587E-2</v>
      </c>
      <c r="K70" s="148">
        <f t="shared" si="5"/>
        <v>1</v>
      </c>
    </row>
    <row r="71" spans="1:11" x14ac:dyDescent="0.25">
      <c r="A71" s="18" t="s">
        <v>9</v>
      </c>
      <c r="B71" s="18" t="s">
        <v>10</v>
      </c>
      <c r="C71" s="23" t="s">
        <v>11</v>
      </c>
      <c r="D71" s="24">
        <f>SUM(D72:D97)</f>
        <v>7007.2199999999993</v>
      </c>
      <c r="E71" s="24">
        <f>SUM(E72:E97)</f>
        <v>6800</v>
      </c>
      <c r="F71" s="24">
        <f>SUM(F72:F97)</f>
        <v>560</v>
      </c>
      <c r="G71" s="24">
        <f>SUM(G72:G97)</f>
        <v>560</v>
      </c>
      <c r="H71" s="24">
        <f>SUM(H72:H97)</f>
        <v>560</v>
      </c>
      <c r="I71" s="71">
        <f t="shared" si="17"/>
        <v>1.0304735294117646</v>
      </c>
      <c r="J71" s="71">
        <f t="shared" si="4"/>
        <v>8.2352941176470587E-2</v>
      </c>
      <c r="K71" s="71">
        <f t="shared" si="5"/>
        <v>1</v>
      </c>
    </row>
    <row r="72" spans="1:11" x14ac:dyDescent="0.25">
      <c r="A72" s="1" t="s">
        <v>275</v>
      </c>
      <c r="B72" s="1" t="s">
        <v>110</v>
      </c>
      <c r="C72" s="2" t="s">
        <v>276</v>
      </c>
      <c r="D72" s="3">
        <v>185</v>
      </c>
      <c r="E72" s="3">
        <v>0</v>
      </c>
      <c r="F72" s="28">
        <v>0</v>
      </c>
      <c r="G72" s="28">
        <v>0</v>
      </c>
      <c r="H72" s="28">
        <v>0</v>
      </c>
      <c r="I72" s="67">
        <v>0</v>
      </c>
      <c r="J72" s="36">
        <v>0</v>
      </c>
      <c r="K72" s="36">
        <v>0</v>
      </c>
    </row>
    <row r="73" spans="1:11" x14ac:dyDescent="0.25">
      <c r="A73" s="1" t="s">
        <v>277</v>
      </c>
      <c r="B73" s="1" t="s">
        <v>124</v>
      </c>
      <c r="C73" s="2" t="s">
        <v>278</v>
      </c>
      <c r="D73" s="3">
        <v>0</v>
      </c>
      <c r="E73" s="3">
        <v>0</v>
      </c>
      <c r="F73" s="28">
        <v>0</v>
      </c>
      <c r="G73" s="28">
        <v>0</v>
      </c>
      <c r="H73" s="28">
        <v>0</v>
      </c>
      <c r="I73" s="67">
        <v>0</v>
      </c>
      <c r="J73" s="36">
        <v>0</v>
      </c>
      <c r="K73" s="36">
        <v>0</v>
      </c>
    </row>
    <row r="74" spans="1:11" x14ac:dyDescent="0.25">
      <c r="A74" s="1" t="s">
        <v>129</v>
      </c>
      <c r="B74" s="1" t="s">
        <v>130</v>
      </c>
      <c r="C74" s="2" t="s">
        <v>472</v>
      </c>
      <c r="D74" s="4">
        <v>0</v>
      </c>
      <c r="E74" s="3">
        <v>6000</v>
      </c>
      <c r="F74" s="28">
        <v>560</v>
      </c>
      <c r="G74" s="28">
        <v>560</v>
      </c>
      <c r="H74" s="28">
        <v>560</v>
      </c>
      <c r="I74" s="67">
        <f>D74/E74</f>
        <v>0</v>
      </c>
      <c r="J74" s="36">
        <f t="shared" si="4"/>
        <v>9.3333333333333338E-2</v>
      </c>
      <c r="K74" s="36">
        <f t="shared" si="5"/>
        <v>1</v>
      </c>
    </row>
    <row r="75" spans="1:11" x14ac:dyDescent="0.25">
      <c r="A75" s="1" t="s">
        <v>279</v>
      </c>
      <c r="B75" s="1" t="s">
        <v>130</v>
      </c>
      <c r="C75" s="2" t="s">
        <v>280</v>
      </c>
      <c r="D75" s="4">
        <v>72.680000000000007</v>
      </c>
      <c r="E75" s="3">
        <v>0</v>
      </c>
      <c r="F75" s="28">
        <v>0</v>
      </c>
      <c r="G75" s="28">
        <v>0</v>
      </c>
      <c r="H75" s="28">
        <v>0</v>
      </c>
      <c r="I75" s="67">
        <v>0</v>
      </c>
      <c r="J75" s="36">
        <v>0</v>
      </c>
      <c r="K75" s="36">
        <v>0</v>
      </c>
    </row>
    <row r="76" spans="1:11" ht="24" x14ac:dyDescent="0.25">
      <c r="A76" s="1" t="s">
        <v>281</v>
      </c>
      <c r="B76" s="1" t="s">
        <v>139</v>
      </c>
      <c r="C76" s="2" t="s">
        <v>282</v>
      </c>
      <c r="D76" s="4">
        <v>533.26</v>
      </c>
      <c r="E76" s="3">
        <v>0</v>
      </c>
      <c r="F76" s="28">
        <v>0</v>
      </c>
      <c r="G76" s="28">
        <v>0</v>
      </c>
      <c r="H76" s="28">
        <v>0</v>
      </c>
      <c r="I76" s="67">
        <v>0</v>
      </c>
      <c r="J76" s="36">
        <v>0</v>
      </c>
      <c r="K76" s="36">
        <v>0</v>
      </c>
    </row>
    <row r="77" spans="1:11" x14ac:dyDescent="0.25">
      <c r="A77" s="1" t="s">
        <v>144</v>
      </c>
      <c r="B77" s="1" t="s">
        <v>142</v>
      </c>
      <c r="C77" s="2" t="s">
        <v>145</v>
      </c>
      <c r="D77" s="4">
        <v>19.739999999999998</v>
      </c>
      <c r="E77" s="3">
        <v>0</v>
      </c>
      <c r="F77" s="28">
        <v>0</v>
      </c>
      <c r="G77" s="28">
        <v>0</v>
      </c>
      <c r="H77" s="28">
        <v>0</v>
      </c>
      <c r="I77" s="67">
        <v>0</v>
      </c>
      <c r="J77" s="36">
        <v>0</v>
      </c>
      <c r="K77" s="36">
        <v>0</v>
      </c>
    </row>
    <row r="78" spans="1:11" x14ac:dyDescent="0.25">
      <c r="A78" s="1" t="s">
        <v>152</v>
      </c>
      <c r="B78" s="1" t="s">
        <v>150</v>
      </c>
      <c r="C78" s="2" t="s">
        <v>153</v>
      </c>
      <c r="D78" s="4">
        <v>819.91</v>
      </c>
      <c r="E78" s="3">
        <v>0</v>
      </c>
      <c r="F78" s="28">
        <v>0</v>
      </c>
      <c r="G78" s="28">
        <v>0</v>
      </c>
      <c r="H78" s="28">
        <v>0</v>
      </c>
      <c r="I78" s="67">
        <v>0</v>
      </c>
      <c r="J78" s="36">
        <v>0</v>
      </c>
      <c r="K78" s="36">
        <v>0</v>
      </c>
    </row>
    <row r="79" spans="1:11" x14ac:dyDescent="0.25">
      <c r="A79" s="1" t="s">
        <v>283</v>
      </c>
      <c r="B79" s="1" t="s">
        <v>155</v>
      </c>
      <c r="C79" s="2" t="s">
        <v>284</v>
      </c>
      <c r="D79" s="4">
        <v>478.84</v>
      </c>
      <c r="E79" s="3">
        <v>0</v>
      </c>
      <c r="F79" s="28">
        <v>0</v>
      </c>
      <c r="G79" s="28">
        <v>0</v>
      </c>
      <c r="H79" s="28">
        <v>0</v>
      </c>
      <c r="I79" s="67">
        <v>0</v>
      </c>
      <c r="J79" s="36">
        <v>0</v>
      </c>
      <c r="K79" s="36">
        <v>0</v>
      </c>
    </row>
    <row r="80" spans="1:11" x14ac:dyDescent="0.25">
      <c r="A80" s="1" t="s">
        <v>168</v>
      </c>
      <c r="B80" s="1" t="s">
        <v>166</v>
      </c>
      <c r="C80" s="2" t="s">
        <v>169</v>
      </c>
      <c r="D80" s="4">
        <v>0</v>
      </c>
      <c r="E80" s="3">
        <v>0</v>
      </c>
      <c r="F80" s="28">
        <v>0</v>
      </c>
      <c r="G80" s="28">
        <v>0</v>
      </c>
      <c r="H80" s="28">
        <v>0</v>
      </c>
      <c r="I80" s="67">
        <v>0</v>
      </c>
      <c r="J80" s="36">
        <v>0</v>
      </c>
      <c r="K80" s="36">
        <v>0</v>
      </c>
    </row>
    <row r="81" spans="1:11" x14ac:dyDescent="0.25">
      <c r="A81" s="1" t="s">
        <v>160</v>
      </c>
      <c r="B81" s="1" t="s">
        <v>158</v>
      </c>
      <c r="C81" s="2" t="s">
        <v>161</v>
      </c>
      <c r="D81" s="4">
        <v>978.75</v>
      </c>
      <c r="E81" s="3">
        <v>0</v>
      </c>
      <c r="F81" s="28">
        <v>0</v>
      </c>
      <c r="G81" s="28">
        <v>0</v>
      </c>
      <c r="H81" s="28">
        <v>0</v>
      </c>
      <c r="I81" s="67">
        <v>0</v>
      </c>
      <c r="J81" s="36">
        <v>0</v>
      </c>
      <c r="K81" s="36">
        <v>0</v>
      </c>
    </row>
    <row r="82" spans="1:11" x14ac:dyDescent="0.25">
      <c r="A82" s="1" t="s">
        <v>173</v>
      </c>
      <c r="B82" s="1" t="s">
        <v>171</v>
      </c>
      <c r="C82" s="2" t="s">
        <v>174</v>
      </c>
      <c r="D82" s="4">
        <v>0</v>
      </c>
      <c r="E82" s="3">
        <v>0</v>
      </c>
      <c r="F82" s="28">
        <v>0</v>
      </c>
      <c r="G82" s="28">
        <v>0</v>
      </c>
      <c r="H82" s="28">
        <v>0</v>
      </c>
      <c r="I82" s="67">
        <v>0</v>
      </c>
      <c r="J82" s="36">
        <v>0</v>
      </c>
      <c r="K82" s="36">
        <v>0</v>
      </c>
    </row>
    <row r="83" spans="1:11" x14ac:dyDescent="0.25">
      <c r="A83" s="5" t="s">
        <v>285</v>
      </c>
      <c r="B83" s="1" t="s">
        <v>176</v>
      </c>
      <c r="C83" s="2" t="s">
        <v>469</v>
      </c>
      <c r="D83" s="3">
        <v>45.64</v>
      </c>
      <c r="E83" s="3">
        <v>0</v>
      </c>
      <c r="F83" s="28">
        <v>0</v>
      </c>
      <c r="G83" s="28">
        <v>0</v>
      </c>
      <c r="H83" s="28">
        <v>0</v>
      </c>
      <c r="I83" s="67">
        <v>0</v>
      </c>
      <c r="J83" s="36">
        <v>0</v>
      </c>
      <c r="K83" s="36">
        <v>0</v>
      </c>
    </row>
    <row r="84" spans="1:11" ht="24" customHeight="1" x14ac:dyDescent="0.25">
      <c r="A84" s="1" t="s">
        <v>184</v>
      </c>
      <c r="B84" s="1" t="s">
        <v>182</v>
      </c>
      <c r="C84" s="2" t="s">
        <v>185</v>
      </c>
      <c r="D84" s="4">
        <v>1263.1099999999999</v>
      </c>
      <c r="E84" s="3">
        <v>0</v>
      </c>
      <c r="F84" s="28">
        <v>0</v>
      </c>
      <c r="G84" s="28">
        <v>0</v>
      </c>
      <c r="H84" s="28">
        <v>0</v>
      </c>
      <c r="I84" s="67">
        <v>0</v>
      </c>
      <c r="J84" s="36">
        <v>0</v>
      </c>
      <c r="K84" s="36">
        <v>0</v>
      </c>
    </row>
    <row r="85" spans="1:11" x14ac:dyDescent="0.25">
      <c r="A85" s="1" t="s">
        <v>195</v>
      </c>
      <c r="B85" s="1" t="s">
        <v>193</v>
      </c>
      <c r="C85" s="2" t="s">
        <v>196</v>
      </c>
      <c r="D85" s="4">
        <v>95.35</v>
      </c>
      <c r="E85" s="3">
        <v>0</v>
      </c>
      <c r="F85" s="28">
        <v>0</v>
      </c>
      <c r="G85" s="28">
        <v>0</v>
      </c>
      <c r="H85" s="28">
        <v>0</v>
      </c>
      <c r="I85" s="67">
        <v>0</v>
      </c>
      <c r="J85" s="36">
        <v>0</v>
      </c>
      <c r="K85" s="36">
        <v>0</v>
      </c>
    </row>
    <row r="86" spans="1:11" x14ac:dyDescent="0.25">
      <c r="A86" s="1" t="s">
        <v>286</v>
      </c>
      <c r="B86" s="1" t="s">
        <v>198</v>
      </c>
      <c r="C86" s="2" t="s">
        <v>287</v>
      </c>
      <c r="D86" s="3">
        <v>120.07</v>
      </c>
      <c r="E86" s="3">
        <v>0</v>
      </c>
      <c r="F86" s="28">
        <v>0</v>
      </c>
      <c r="G86" s="28">
        <v>0</v>
      </c>
      <c r="H86" s="28">
        <v>0</v>
      </c>
      <c r="I86" s="67">
        <v>0</v>
      </c>
      <c r="J86" s="36">
        <v>0</v>
      </c>
      <c r="K86" s="36">
        <v>0</v>
      </c>
    </row>
    <row r="87" spans="1:11" x14ac:dyDescent="0.25">
      <c r="A87" s="1" t="s">
        <v>288</v>
      </c>
      <c r="B87" s="1" t="s">
        <v>201</v>
      </c>
      <c r="C87" s="2" t="s">
        <v>289</v>
      </c>
      <c r="D87" s="3">
        <v>0</v>
      </c>
      <c r="E87" s="3">
        <v>0</v>
      </c>
      <c r="F87" s="28">
        <v>0</v>
      </c>
      <c r="G87" s="28">
        <v>0</v>
      </c>
      <c r="H87" s="28">
        <v>0</v>
      </c>
      <c r="I87" s="67">
        <v>0</v>
      </c>
      <c r="J87" s="36">
        <v>0</v>
      </c>
      <c r="K87" s="36">
        <v>0</v>
      </c>
    </row>
    <row r="88" spans="1:11" x14ac:dyDescent="0.25">
      <c r="A88" s="1" t="s">
        <v>290</v>
      </c>
      <c r="B88" s="1" t="s">
        <v>204</v>
      </c>
      <c r="C88" s="2" t="s">
        <v>291</v>
      </c>
      <c r="D88" s="3">
        <v>128.94</v>
      </c>
      <c r="E88" s="3">
        <v>0</v>
      </c>
      <c r="F88" s="28">
        <v>0</v>
      </c>
      <c r="G88" s="28">
        <v>0</v>
      </c>
      <c r="H88" s="28">
        <v>0</v>
      </c>
      <c r="I88" s="67">
        <v>0</v>
      </c>
      <c r="J88" s="36">
        <v>0</v>
      </c>
      <c r="K88" s="36">
        <v>0</v>
      </c>
    </row>
    <row r="89" spans="1:11" x14ac:dyDescent="0.25">
      <c r="A89" s="1" t="s">
        <v>206</v>
      </c>
      <c r="B89" s="1" t="s">
        <v>207</v>
      </c>
      <c r="C89" s="2" t="s">
        <v>208</v>
      </c>
      <c r="D89" s="3">
        <v>44.12</v>
      </c>
      <c r="E89" s="3">
        <v>0</v>
      </c>
      <c r="F89" s="28">
        <v>0</v>
      </c>
      <c r="G89" s="28">
        <v>0</v>
      </c>
      <c r="H89" s="28">
        <v>0</v>
      </c>
      <c r="I89" s="67">
        <v>0</v>
      </c>
      <c r="J89" s="36">
        <v>0</v>
      </c>
      <c r="K89" s="36">
        <v>0</v>
      </c>
    </row>
    <row r="90" spans="1:11" x14ac:dyDescent="0.25">
      <c r="A90" s="1" t="s">
        <v>292</v>
      </c>
      <c r="B90" s="1" t="s">
        <v>212</v>
      </c>
      <c r="C90" s="2" t="s">
        <v>293</v>
      </c>
      <c r="D90" s="3">
        <v>0</v>
      </c>
      <c r="E90" s="3">
        <v>0</v>
      </c>
      <c r="F90" s="28">
        <v>0</v>
      </c>
      <c r="G90" s="28">
        <v>0</v>
      </c>
      <c r="H90" s="28">
        <v>0</v>
      </c>
      <c r="I90" s="67">
        <v>0</v>
      </c>
      <c r="J90" s="36">
        <v>0</v>
      </c>
      <c r="K90" s="36">
        <v>0</v>
      </c>
    </row>
    <row r="91" spans="1:11" x14ac:dyDescent="0.25">
      <c r="A91" s="1" t="s">
        <v>294</v>
      </c>
      <c r="B91" s="1" t="s">
        <v>221</v>
      </c>
      <c r="C91" s="2" t="s">
        <v>295</v>
      </c>
      <c r="D91" s="3">
        <v>713.39</v>
      </c>
      <c r="E91" s="3">
        <v>0</v>
      </c>
      <c r="F91" s="28">
        <v>0</v>
      </c>
      <c r="G91" s="28">
        <v>0</v>
      </c>
      <c r="H91" s="28">
        <v>0</v>
      </c>
      <c r="I91" s="67">
        <v>0</v>
      </c>
      <c r="J91" s="36">
        <v>0</v>
      </c>
      <c r="K91" s="36">
        <v>0</v>
      </c>
    </row>
    <row r="92" spans="1:11" x14ac:dyDescent="0.25">
      <c r="A92" s="1" t="s">
        <v>296</v>
      </c>
      <c r="B92" s="1" t="s">
        <v>226</v>
      </c>
      <c r="C92" s="2" t="s">
        <v>297</v>
      </c>
      <c r="D92" s="3">
        <v>151.66</v>
      </c>
      <c r="E92" s="3">
        <v>0</v>
      </c>
      <c r="F92" s="28">
        <v>0</v>
      </c>
      <c r="G92" s="28">
        <v>0</v>
      </c>
      <c r="H92" s="28">
        <v>0</v>
      </c>
      <c r="I92" s="67">
        <v>0</v>
      </c>
      <c r="J92" s="36">
        <v>0</v>
      </c>
      <c r="K92" s="36">
        <v>0</v>
      </c>
    </row>
    <row r="93" spans="1:11" x14ac:dyDescent="0.25">
      <c r="A93" s="1" t="s">
        <v>228</v>
      </c>
      <c r="B93" s="1" t="s">
        <v>229</v>
      </c>
      <c r="C93" s="2" t="s">
        <v>230</v>
      </c>
      <c r="D93" s="3">
        <v>0</v>
      </c>
      <c r="E93" s="3">
        <v>0</v>
      </c>
      <c r="F93" s="28">
        <v>0</v>
      </c>
      <c r="G93" s="28">
        <v>0</v>
      </c>
      <c r="H93" s="28">
        <v>0</v>
      </c>
      <c r="I93" s="67">
        <v>0</v>
      </c>
      <c r="J93" s="36">
        <v>0</v>
      </c>
      <c r="K93" s="36">
        <v>0</v>
      </c>
    </row>
    <row r="94" spans="1:11" x14ac:dyDescent="0.25">
      <c r="A94" s="1" t="s">
        <v>300</v>
      </c>
      <c r="B94" s="1" t="s">
        <v>234</v>
      </c>
      <c r="C94" s="2" t="s">
        <v>301</v>
      </c>
      <c r="D94" s="3">
        <v>0</v>
      </c>
      <c r="E94" s="3">
        <v>0</v>
      </c>
      <c r="F94" s="28">
        <v>0</v>
      </c>
      <c r="G94" s="28">
        <v>0</v>
      </c>
      <c r="H94" s="28">
        <v>0</v>
      </c>
      <c r="I94" s="67">
        <v>0</v>
      </c>
      <c r="J94" s="36">
        <v>0</v>
      </c>
      <c r="K94" s="36">
        <v>0</v>
      </c>
    </row>
    <row r="95" spans="1:11" x14ac:dyDescent="0.25">
      <c r="A95" s="1" t="s">
        <v>302</v>
      </c>
      <c r="B95" s="1" t="s">
        <v>237</v>
      </c>
      <c r="C95" s="2" t="s">
        <v>303</v>
      </c>
      <c r="D95" s="3">
        <v>0</v>
      </c>
      <c r="E95" s="3">
        <v>0</v>
      </c>
      <c r="F95" s="28">
        <v>0</v>
      </c>
      <c r="G95" s="28">
        <v>0</v>
      </c>
      <c r="H95" s="28">
        <v>0</v>
      </c>
      <c r="I95" s="67">
        <v>0</v>
      </c>
      <c r="J95" s="36">
        <v>0</v>
      </c>
      <c r="K95" s="36">
        <v>0</v>
      </c>
    </row>
    <row r="96" spans="1:11" x14ac:dyDescent="0.25">
      <c r="A96" s="1" t="s">
        <v>304</v>
      </c>
      <c r="B96" s="1" t="s">
        <v>240</v>
      </c>
      <c r="C96" s="2" t="s">
        <v>305</v>
      </c>
      <c r="D96" s="3">
        <v>205.4</v>
      </c>
      <c r="E96" s="3">
        <v>0</v>
      </c>
      <c r="F96" s="28">
        <v>0</v>
      </c>
      <c r="G96" s="28">
        <v>0</v>
      </c>
      <c r="H96" s="28">
        <v>0</v>
      </c>
      <c r="I96" s="67">
        <v>0</v>
      </c>
      <c r="J96" s="36">
        <v>0</v>
      </c>
      <c r="K96" s="36">
        <v>0</v>
      </c>
    </row>
    <row r="97" spans="1:11" x14ac:dyDescent="0.25">
      <c r="A97" s="1" t="s">
        <v>306</v>
      </c>
      <c r="B97" s="1" t="s">
        <v>307</v>
      </c>
      <c r="C97" s="2" t="s">
        <v>308</v>
      </c>
      <c r="D97" s="3">
        <v>1151.3599999999999</v>
      </c>
      <c r="E97" s="3">
        <v>800</v>
      </c>
      <c r="F97" s="28">
        <v>0</v>
      </c>
      <c r="G97" s="28">
        <v>0</v>
      </c>
      <c r="H97" s="28">
        <v>0</v>
      </c>
      <c r="I97" s="67">
        <f>D97/E97</f>
        <v>1.4391999999999998</v>
      </c>
      <c r="J97" s="36">
        <f t="shared" ref="J97:J137" si="19">F97/E97</f>
        <v>0</v>
      </c>
      <c r="K97" s="36">
        <v>0</v>
      </c>
    </row>
    <row r="98" spans="1:11" x14ac:dyDescent="0.25">
      <c r="A98" s="149" t="s">
        <v>6</v>
      </c>
      <c r="B98" s="149" t="s">
        <v>38</v>
      </c>
      <c r="C98" s="150" t="s">
        <v>39</v>
      </c>
      <c r="D98" s="151">
        <f t="shared" ref="D98:H99" si="20">D99</f>
        <v>189.8</v>
      </c>
      <c r="E98" s="151">
        <f>E99</f>
        <v>1000</v>
      </c>
      <c r="F98" s="17">
        <f t="shared" si="20"/>
        <v>1000</v>
      </c>
      <c r="G98" s="17">
        <f t="shared" si="20"/>
        <v>1000</v>
      </c>
      <c r="H98" s="17">
        <f t="shared" si="20"/>
        <v>1000</v>
      </c>
      <c r="I98" s="148">
        <f>D98/E98</f>
        <v>0.18980000000000002</v>
      </c>
      <c r="J98" s="148">
        <f t="shared" si="19"/>
        <v>1</v>
      </c>
      <c r="K98" s="148">
        <f t="shared" ref="K98:K135" si="21">G98/F98</f>
        <v>1</v>
      </c>
    </row>
    <row r="99" spans="1:11" x14ac:dyDescent="0.25">
      <c r="A99" s="18" t="s">
        <v>9</v>
      </c>
      <c r="B99" s="18" t="s">
        <v>10</v>
      </c>
      <c r="C99" s="23" t="s">
        <v>11</v>
      </c>
      <c r="D99" s="24">
        <f t="shared" si="20"/>
        <v>189.8</v>
      </c>
      <c r="E99" s="24">
        <f>E100</f>
        <v>1000</v>
      </c>
      <c r="F99" s="22">
        <f t="shared" si="20"/>
        <v>1000</v>
      </c>
      <c r="G99" s="22">
        <f t="shared" si="20"/>
        <v>1000</v>
      </c>
      <c r="H99" s="22">
        <f t="shared" si="20"/>
        <v>1000</v>
      </c>
      <c r="I99" s="71">
        <f>D99/E99</f>
        <v>0.18980000000000002</v>
      </c>
      <c r="J99" s="71">
        <f t="shared" si="19"/>
        <v>1</v>
      </c>
      <c r="K99" s="71">
        <f t="shared" si="21"/>
        <v>1</v>
      </c>
    </row>
    <row r="100" spans="1:11" x14ac:dyDescent="0.25">
      <c r="A100" s="1" t="s">
        <v>325</v>
      </c>
      <c r="B100" s="1" t="s">
        <v>130</v>
      </c>
      <c r="C100" s="2" t="s">
        <v>326</v>
      </c>
      <c r="D100" s="3">
        <v>189.8</v>
      </c>
      <c r="E100" s="3">
        <v>1000</v>
      </c>
      <c r="F100" s="3">
        <v>1000</v>
      </c>
      <c r="G100" s="3">
        <v>1000</v>
      </c>
      <c r="H100" s="3">
        <v>1000</v>
      </c>
      <c r="I100" s="67">
        <f>D100/E100</f>
        <v>0.18980000000000002</v>
      </c>
      <c r="J100" s="36">
        <f t="shared" si="19"/>
        <v>1</v>
      </c>
      <c r="K100" s="36">
        <f t="shared" si="21"/>
        <v>1</v>
      </c>
    </row>
    <row r="101" spans="1:11" x14ac:dyDescent="0.25">
      <c r="A101" s="149" t="s">
        <v>6</v>
      </c>
      <c r="B101" s="149" t="s">
        <v>43</v>
      </c>
      <c r="C101" s="150" t="s">
        <v>44</v>
      </c>
      <c r="D101" s="151">
        <v>0</v>
      </c>
      <c r="E101" s="151">
        <f>E102</f>
        <v>0</v>
      </c>
      <c r="F101" s="17">
        <f t="shared" ref="D101:H102" si="22">F102</f>
        <v>0</v>
      </c>
      <c r="G101" s="17">
        <f t="shared" si="22"/>
        <v>0</v>
      </c>
      <c r="H101" s="17">
        <f t="shared" si="22"/>
        <v>0</v>
      </c>
      <c r="I101" s="148">
        <v>0</v>
      </c>
      <c r="J101" s="148">
        <v>0</v>
      </c>
      <c r="K101" s="148">
        <v>0</v>
      </c>
    </row>
    <row r="102" spans="1:11" x14ac:dyDescent="0.25">
      <c r="A102" s="18" t="s">
        <v>9</v>
      </c>
      <c r="B102" s="18" t="s">
        <v>10</v>
      </c>
      <c r="C102" s="23" t="s">
        <v>11</v>
      </c>
      <c r="D102" s="24">
        <f t="shared" si="22"/>
        <v>0</v>
      </c>
      <c r="E102" s="24">
        <f>E103</f>
        <v>0</v>
      </c>
      <c r="F102" s="22">
        <f t="shared" si="22"/>
        <v>0</v>
      </c>
      <c r="G102" s="22">
        <f t="shared" si="22"/>
        <v>0</v>
      </c>
      <c r="H102" s="22">
        <f t="shared" si="22"/>
        <v>0</v>
      </c>
      <c r="I102" s="71">
        <v>0</v>
      </c>
      <c r="J102" s="71">
        <v>0</v>
      </c>
      <c r="K102" s="71">
        <v>0</v>
      </c>
    </row>
    <row r="103" spans="1:11" x14ac:dyDescent="0.25">
      <c r="A103" s="1" t="s">
        <v>327</v>
      </c>
      <c r="B103" s="1" t="s">
        <v>130</v>
      </c>
      <c r="C103" s="2" t="s">
        <v>328</v>
      </c>
      <c r="D103" s="3">
        <v>0</v>
      </c>
      <c r="E103" s="3">
        <v>0</v>
      </c>
      <c r="F103" s="28">
        <v>0</v>
      </c>
      <c r="G103" s="28">
        <v>0</v>
      </c>
      <c r="H103" s="28">
        <v>0</v>
      </c>
      <c r="I103" s="67">
        <v>0</v>
      </c>
      <c r="J103" s="36">
        <v>0</v>
      </c>
      <c r="K103" s="36">
        <v>0</v>
      </c>
    </row>
    <row r="104" spans="1:11" ht="24.6" customHeight="1" x14ac:dyDescent="0.25">
      <c r="A104" s="14" t="s">
        <v>6</v>
      </c>
      <c r="B104" s="149" t="s">
        <v>56</v>
      </c>
      <c r="C104" s="150" t="s">
        <v>57</v>
      </c>
      <c r="D104" s="151">
        <v>0</v>
      </c>
      <c r="E104" s="151">
        <f>E105</f>
        <v>0</v>
      </c>
      <c r="F104" s="17">
        <f t="shared" ref="F104:H104" si="23">F105</f>
        <v>0</v>
      </c>
      <c r="G104" s="17">
        <f t="shared" si="23"/>
        <v>0</v>
      </c>
      <c r="H104" s="17">
        <f t="shared" si="23"/>
        <v>0</v>
      </c>
      <c r="I104" s="148">
        <v>0</v>
      </c>
      <c r="J104" s="148">
        <v>0</v>
      </c>
      <c r="K104" s="148">
        <v>0</v>
      </c>
    </row>
    <row r="105" spans="1:11" x14ac:dyDescent="0.25">
      <c r="A105" s="18" t="s">
        <v>9</v>
      </c>
      <c r="B105" s="18" t="s">
        <v>10</v>
      </c>
      <c r="C105" s="23" t="s">
        <v>11</v>
      </c>
      <c r="D105" s="24">
        <f t="shared" ref="D105" si="24">SUM(D106:D107)</f>
        <v>0</v>
      </c>
      <c r="E105" s="24">
        <f>SUM(E106:E107)</f>
        <v>0</v>
      </c>
      <c r="F105" s="22">
        <f t="shared" ref="F105:H105" si="25">SUM(F106:F107)</f>
        <v>0</v>
      </c>
      <c r="G105" s="22">
        <f t="shared" si="25"/>
        <v>0</v>
      </c>
      <c r="H105" s="22">
        <f t="shared" si="25"/>
        <v>0</v>
      </c>
      <c r="I105" s="71">
        <v>0</v>
      </c>
      <c r="J105" s="71">
        <v>0</v>
      </c>
      <c r="K105" s="71">
        <v>0</v>
      </c>
    </row>
    <row r="106" spans="1:11" ht="25.9" customHeight="1" x14ac:dyDescent="0.25">
      <c r="A106" s="1" t="s">
        <v>329</v>
      </c>
      <c r="B106" s="1" t="s">
        <v>330</v>
      </c>
      <c r="C106" s="2" t="s">
        <v>331</v>
      </c>
      <c r="D106" s="3">
        <v>0</v>
      </c>
      <c r="E106" s="3">
        <v>0</v>
      </c>
      <c r="F106" s="28">
        <v>0</v>
      </c>
      <c r="G106" s="28">
        <v>0</v>
      </c>
      <c r="H106" s="28">
        <v>0</v>
      </c>
      <c r="I106" s="67">
        <v>0</v>
      </c>
      <c r="J106" s="36">
        <v>0</v>
      </c>
      <c r="K106" s="36">
        <v>0</v>
      </c>
    </row>
    <row r="107" spans="1:11" ht="24" x14ac:dyDescent="0.25">
      <c r="A107" s="1" t="s">
        <v>332</v>
      </c>
      <c r="B107" s="1" t="s">
        <v>330</v>
      </c>
      <c r="C107" s="2" t="s">
        <v>333</v>
      </c>
      <c r="D107" s="3">
        <v>0</v>
      </c>
      <c r="E107" s="3">
        <v>0</v>
      </c>
      <c r="F107" s="28">
        <v>0</v>
      </c>
      <c r="G107" s="28">
        <v>0</v>
      </c>
      <c r="H107" s="28">
        <v>0</v>
      </c>
      <c r="I107" s="67">
        <v>0</v>
      </c>
      <c r="J107" s="36">
        <v>0</v>
      </c>
      <c r="K107" s="36">
        <v>0</v>
      </c>
    </row>
    <row r="108" spans="1:11" x14ac:dyDescent="0.25">
      <c r="A108" s="149" t="s">
        <v>6</v>
      </c>
      <c r="B108" s="149" t="s">
        <v>336</v>
      </c>
      <c r="C108" s="150" t="s">
        <v>337</v>
      </c>
      <c r="D108" s="151">
        <f>D109</f>
        <v>420</v>
      </c>
      <c r="E108" s="151">
        <f>E109</f>
        <v>1260</v>
      </c>
      <c r="F108" s="17">
        <f t="shared" ref="F108:H108" si="26">F109</f>
        <v>1800</v>
      </c>
      <c r="G108" s="17">
        <f t="shared" si="26"/>
        <v>1800</v>
      </c>
      <c r="H108" s="17">
        <f t="shared" si="26"/>
        <v>1800</v>
      </c>
      <c r="I108" s="148">
        <f t="shared" ref="I108:I114" si="27">D108/E108</f>
        <v>0.33333333333333331</v>
      </c>
      <c r="J108" s="148">
        <f t="shared" si="19"/>
        <v>1.4285714285714286</v>
      </c>
      <c r="K108" s="148">
        <f t="shared" si="21"/>
        <v>1</v>
      </c>
    </row>
    <row r="109" spans="1:11" x14ac:dyDescent="0.25">
      <c r="A109" s="18" t="s">
        <v>9</v>
      </c>
      <c r="B109" s="18" t="s">
        <v>10</v>
      </c>
      <c r="C109" s="23" t="s">
        <v>11</v>
      </c>
      <c r="D109" s="24">
        <f t="shared" ref="D109" si="28">D110+D111</f>
        <v>420</v>
      </c>
      <c r="E109" s="24">
        <f>E110+E111</f>
        <v>1260</v>
      </c>
      <c r="F109" s="24">
        <f t="shared" ref="F109:H109" si="29">F110+F111</f>
        <v>1800</v>
      </c>
      <c r="G109" s="24">
        <f t="shared" si="29"/>
        <v>1800</v>
      </c>
      <c r="H109" s="24">
        <f t="shared" si="29"/>
        <v>1800</v>
      </c>
      <c r="I109" s="71">
        <f t="shared" si="27"/>
        <v>0.33333333333333331</v>
      </c>
      <c r="J109" s="71">
        <f t="shared" si="19"/>
        <v>1.4285714285714286</v>
      </c>
      <c r="K109" s="71">
        <f t="shared" si="21"/>
        <v>1</v>
      </c>
    </row>
    <row r="110" spans="1:11" ht="24" x14ac:dyDescent="0.25">
      <c r="A110" s="1" t="s">
        <v>338</v>
      </c>
      <c r="B110" s="1" t="s">
        <v>130</v>
      </c>
      <c r="C110" s="2" t="s">
        <v>339</v>
      </c>
      <c r="D110" s="3">
        <v>420</v>
      </c>
      <c r="E110" s="3">
        <v>560</v>
      </c>
      <c r="F110" s="28">
        <v>800</v>
      </c>
      <c r="G110" s="28">
        <v>800</v>
      </c>
      <c r="H110" s="28">
        <v>800</v>
      </c>
      <c r="I110" s="67">
        <f t="shared" si="27"/>
        <v>0.75</v>
      </c>
      <c r="J110" s="36">
        <f t="shared" si="19"/>
        <v>1.4285714285714286</v>
      </c>
      <c r="K110" s="36">
        <f t="shared" si="21"/>
        <v>1</v>
      </c>
    </row>
    <row r="111" spans="1:11" x14ac:dyDescent="0.25">
      <c r="A111" s="1" t="s">
        <v>298</v>
      </c>
      <c r="B111" s="1" t="s">
        <v>299</v>
      </c>
      <c r="C111" s="2" t="s">
        <v>346</v>
      </c>
      <c r="D111" s="3">
        <v>0</v>
      </c>
      <c r="E111" s="3">
        <v>700</v>
      </c>
      <c r="F111" s="3">
        <v>1000</v>
      </c>
      <c r="G111" s="3">
        <v>1000</v>
      </c>
      <c r="H111" s="3">
        <v>1000</v>
      </c>
      <c r="I111" s="67">
        <f t="shared" si="27"/>
        <v>0</v>
      </c>
      <c r="J111" s="36">
        <f t="shared" si="19"/>
        <v>1.4285714285714286</v>
      </c>
      <c r="K111" s="36">
        <f t="shared" si="21"/>
        <v>1</v>
      </c>
    </row>
    <row r="112" spans="1:11" ht="19.5" customHeight="1" x14ac:dyDescent="0.25">
      <c r="A112" s="149" t="s">
        <v>6</v>
      </c>
      <c r="B112" s="149" t="s">
        <v>71</v>
      </c>
      <c r="C112" s="150" t="s">
        <v>72</v>
      </c>
      <c r="D112" s="151">
        <f>D113</f>
        <v>1692.5</v>
      </c>
      <c r="E112" s="151">
        <f>E113</f>
        <v>1000</v>
      </c>
      <c r="F112" s="17">
        <f t="shared" ref="F112:H112" si="30">F113</f>
        <v>2000</v>
      </c>
      <c r="G112" s="17">
        <f t="shared" si="30"/>
        <v>2000</v>
      </c>
      <c r="H112" s="17">
        <f t="shared" si="30"/>
        <v>2000</v>
      </c>
      <c r="I112" s="148">
        <f t="shared" si="27"/>
        <v>1.6924999999999999</v>
      </c>
      <c r="J112" s="148">
        <f t="shared" si="19"/>
        <v>2</v>
      </c>
      <c r="K112" s="148">
        <f t="shared" si="21"/>
        <v>1</v>
      </c>
    </row>
    <row r="113" spans="1:23" x14ac:dyDescent="0.25">
      <c r="A113" s="18" t="s">
        <v>9</v>
      </c>
      <c r="B113" s="18" t="s">
        <v>10</v>
      </c>
      <c r="C113" s="23" t="s">
        <v>11</v>
      </c>
      <c r="D113" s="24">
        <f t="shared" ref="D113" si="31">D114+D115</f>
        <v>1692.5</v>
      </c>
      <c r="E113" s="24">
        <f>E114+E115</f>
        <v>1000</v>
      </c>
      <c r="F113" s="22">
        <f t="shared" ref="F113:H113" si="32">F114+F115</f>
        <v>2000</v>
      </c>
      <c r="G113" s="22">
        <f t="shared" si="32"/>
        <v>2000</v>
      </c>
      <c r="H113" s="22">
        <f t="shared" si="32"/>
        <v>2000</v>
      </c>
      <c r="I113" s="71">
        <f t="shared" si="27"/>
        <v>1.6924999999999999</v>
      </c>
      <c r="J113" s="71">
        <f t="shared" si="19"/>
        <v>2</v>
      </c>
      <c r="K113" s="71">
        <f t="shared" si="21"/>
        <v>1</v>
      </c>
    </row>
    <row r="114" spans="1:23" ht="24" x14ac:dyDescent="0.25">
      <c r="A114" s="1" t="s">
        <v>340</v>
      </c>
      <c r="B114" s="1" t="s">
        <v>166</v>
      </c>
      <c r="C114" s="2" t="s">
        <v>341</v>
      </c>
      <c r="D114" s="3">
        <v>1692.5</v>
      </c>
      <c r="E114" s="3">
        <v>1000</v>
      </c>
      <c r="F114" s="3">
        <v>2000</v>
      </c>
      <c r="G114" s="3">
        <v>2000</v>
      </c>
      <c r="H114" s="3">
        <v>2000</v>
      </c>
      <c r="I114" s="67">
        <f t="shared" si="27"/>
        <v>1.6924999999999999</v>
      </c>
      <c r="J114" s="36">
        <f t="shared" si="19"/>
        <v>2</v>
      </c>
      <c r="K114" s="36">
        <f t="shared" si="21"/>
        <v>1</v>
      </c>
    </row>
    <row r="115" spans="1:23" x14ac:dyDescent="0.25">
      <c r="A115" s="1" t="s">
        <v>342</v>
      </c>
      <c r="B115" s="1" t="s">
        <v>258</v>
      </c>
      <c r="C115" s="2" t="s">
        <v>343</v>
      </c>
      <c r="D115" s="3">
        <v>0</v>
      </c>
      <c r="E115" s="3">
        <v>0</v>
      </c>
      <c r="F115" s="28">
        <v>0</v>
      </c>
      <c r="G115" s="28">
        <v>0</v>
      </c>
      <c r="H115" s="28">
        <v>0</v>
      </c>
      <c r="I115" s="67">
        <v>0</v>
      </c>
      <c r="J115" s="36">
        <v>0</v>
      </c>
      <c r="K115" s="36">
        <v>0</v>
      </c>
    </row>
    <row r="116" spans="1:23" ht="23.45" customHeight="1" x14ac:dyDescent="0.25">
      <c r="A116" s="25" t="s">
        <v>348</v>
      </c>
      <c r="B116" s="25" t="s">
        <v>356</v>
      </c>
      <c r="C116" s="26" t="s">
        <v>357</v>
      </c>
      <c r="D116" s="27">
        <f>D117+D120</f>
        <v>943.26</v>
      </c>
      <c r="E116" s="27">
        <f t="shared" ref="E116:H116" si="33">E117+E120</f>
        <v>1010</v>
      </c>
      <c r="F116" s="27">
        <f t="shared" si="33"/>
        <v>1210</v>
      </c>
      <c r="G116" s="27">
        <f t="shared" si="33"/>
        <v>1210</v>
      </c>
      <c r="H116" s="27">
        <f t="shared" si="33"/>
        <v>1210</v>
      </c>
      <c r="I116" s="70">
        <f>D116/E116</f>
        <v>0.93392079207920786</v>
      </c>
      <c r="J116" s="70">
        <f t="shared" si="19"/>
        <v>1.198019801980198</v>
      </c>
      <c r="K116" s="70">
        <f t="shared" si="21"/>
        <v>1</v>
      </c>
    </row>
    <row r="117" spans="1:23" x14ac:dyDescent="0.25">
      <c r="A117" s="14" t="s">
        <v>6</v>
      </c>
      <c r="B117" s="14" t="s">
        <v>80</v>
      </c>
      <c r="C117" s="15" t="s">
        <v>81</v>
      </c>
      <c r="D117" s="16">
        <f t="shared" ref="D117:H118" si="34">D118</f>
        <v>159.99</v>
      </c>
      <c r="E117" s="16">
        <f>E118</f>
        <v>0</v>
      </c>
      <c r="F117" s="17">
        <f t="shared" si="34"/>
        <v>1200</v>
      </c>
      <c r="G117" s="17">
        <f t="shared" si="34"/>
        <v>1200</v>
      </c>
      <c r="H117" s="17">
        <f t="shared" si="34"/>
        <v>1200</v>
      </c>
      <c r="I117" s="148">
        <v>0</v>
      </c>
      <c r="J117" s="148">
        <v>0</v>
      </c>
      <c r="K117" s="148">
        <f t="shared" si="21"/>
        <v>1</v>
      </c>
    </row>
    <row r="118" spans="1:23" x14ac:dyDescent="0.25">
      <c r="A118" s="18" t="s">
        <v>9</v>
      </c>
      <c r="B118" s="19" t="s">
        <v>10</v>
      </c>
      <c r="C118" s="20" t="s">
        <v>11</v>
      </c>
      <c r="D118" s="21">
        <f t="shared" si="34"/>
        <v>159.99</v>
      </c>
      <c r="E118" s="21">
        <f>E119</f>
        <v>0</v>
      </c>
      <c r="F118" s="21">
        <f t="shared" si="34"/>
        <v>1200</v>
      </c>
      <c r="G118" s="21">
        <f t="shared" si="34"/>
        <v>1200</v>
      </c>
      <c r="H118" s="21">
        <f t="shared" si="34"/>
        <v>1200</v>
      </c>
      <c r="I118" s="71">
        <v>0</v>
      </c>
      <c r="J118" s="71">
        <v>0</v>
      </c>
      <c r="K118" s="71">
        <f t="shared" si="21"/>
        <v>1</v>
      </c>
    </row>
    <row r="119" spans="1:23" x14ac:dyDescent="0.25">
      <c r="A119" s="1" t="s">
        <v>242</v>
      </c>
      <c r="B119" s="1" t="s">
        <v>243</v>
      </c>
      <c r="C119" s="2" t="s">
        <v>244</v>
      </c>
      <c r="D119" s="3">
        <v>159.99</v>
      </c>
      <c r="E119" s="3">
        <v>0</v>
      </c>
      <c r="F119" s="28">
        <v>1200</v>
      </c>
      <c r="G119" s="28">
        <v>1200</v>
      </c>
      <c r="H119" s="28">
        <v>1200</v>
      </c>
      <c r="I119" s="67">
        <v>0</v>
      </c>
      <c r="J119" s="36">
        <v>0</v>
      </c>
      <c r="K119" s="36">
        <f t="shared" si="21"/>
        <v>1</v>
      </c>
    </row>
    <row r="120" spans="1:23" x14ac:dyDescent="0.25">
      <c r="A120" s="149" t="s">
        <v>6</v>
      </c>
      <c r="B120" s="149" t="s">
        <v>7</v>
      </c>
      <c r="C120" s="150" t="s">
        <v>8</v>
      </c>
      <c r="D120" s="151">
        <f t="shared" ref="D120:H120" si="35">D121</f>
        <v>783.27</v>
      </c>
      <c r="E120" s="151">
        <f>E121</f>
        <v>1010</v>
      </c>
      <c r="F120" s="151">
        <f t="shared" si="35"/>
        <v>10</v>
      </c>
      <c r="G120" s="151">
        <f t="shared" si="35"/>
        <v>10</v>
      </c>
      <c r="H120" s="151">
        <f t="shared" si="35"/>
        <v>10</v>
      </c>
      <c r="I120" s="148">
        <f>D120/E120</f>
        <v>0.77551485148514854</v>
      </c>
      <c r="J120" s="148">
        <f t="shared" si="19"/>
        <v>9.9009900990099011E-3</v>
      </c>
      <c r="K120" s="148">
        <f t="shared" si="21"/>
        <v>1</v>
      </c>
    </row>
    <row r="121" spans="1:23" x14ac:dyDescent="0.25">
      <c r="A121" s="18" t="s">
        <v>9</v>
      </c>
      <c r="B121" s="18" t="s">
        <v>10</v>
      </c>
      <c r="C121" s="23" t="s">
        <v>11</v>
      </c>
      <c r="D121" s="24">
        <f t="shared" ref="D121" si="36">SUM(D122:D124)</f>
        <v>783.27</v>
      </c>
      <c r="E121" s="24">
        <f>SUM(E122:E124)</f>
        <v>1010</v>
      </c>
      <c r="F121" s="24">
        <f t="shared" ref="F121:H121" si="37">SUM(F122:F124)</f>
        <v>10</v>
      </c>
      <c r="G121" s="24">
        <f t="shared" si="37"/>
        <v>10</v>
      </c>
      <c r="H121" s="24">
        <f t="shared" si="37"/>
        <v>10</v>
      </c>
      <c r="I121" s="71">
        <f>D121/E121</f>
        <v>0.77551485148514854</v>
      </c>
      <c r="J121" s="71">
        <f t="shared" si="19"/>
        <v>9.9009900990099011E-3</v>
      </c>
      <c r="K121" s="71">
        <f t="shared" si="21"/>
        <v>1</v>
      </c>
    </row>
    <row r="122" spans="1:23" x14ac:dyDescent="0.25">
      <c r="A122" s="33" t="s">
        <v>309</v>
      </c>
      <c r="B122" s="33">
        <v>34311</v>
      </c>
      <c r="C122" s="34" t="s">
        <v>310</v>
      </c>
      <c r="D122" s="35">
        <v>782.97</v>
      </c>
      <c r="E122" s="35">
        <v>1000</v>
      </c>
      <c r="F122" s="35">
        <v>0</v>
      </c>
      <c r="G122" s="35">
        <v>0</v>
      </c>
      <c r="H122" s="35">
        <v>0</v>
      </c>
      <c r="I122" s="67">
        <f>D122/E122</f>
        <v>0.78297000000000005</v>
      </c>
      <c r="J122" s="36">
        <f t="shared" si="19"/>
        <v>0</v>
      </c>
      <c r="K122" s="36">
        <v>0</v>
      </c>
    </row>
    <row r="123" spans="1:23" x14ac:dyDescent="0.25">
      <c r="A123" s="33" t="s">
        <v>311</v>
      </c>
      <c r="B123" s="33">
        <v>34333</v>
      </c>
      <c r="C123" s="34" t="s">
        <v>312</v>
      </c>
      <c r="D123" s="35">
        <v>0.3</v>
      </c>
      <c r="E123" s="35">
        <v>10</v>
      </c>
      <c r="F123" s="35">
        <v>10</v>
      </c>
      <c r="G123" s="35">
        <v>10</v>
      </c>
      <c r="H123" s="35">
        <v>10</v>
      </c>
      <c r="I123" s="67">
        <f>D123/E123</f>
        <v>0.03</v>
      </c>
      <c r="J123" s="36">
        <f t="shared" si="19"/>
        <v>1</v>
      </c>
      <c r="K123" s="36">
        <f t="shared" si="21"/>
        <v>1</v>
      </c>
    </row>
    <row r="124" spans="1:23" x14ac:dyDescent="0.25">
      <c r="A124" s="33" t="s">
        <v>358</v>
      </c>
      <c r="B124" s="33">
        <v>92221</v>
      </c>
      <c r="C124" s="34" t="s">
        <v>359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67">
        <v>0</v>
      </c>
      <c r="J124" s="36">
        <v>0</v>
      </c>
      <c r="K124" s="36">
        <v>0</v>
      </c>
    </row>
    <row r="125" spans="1:23" ht="25.15" customHeight="1" x14ac:dyDescent="0.25">
      <c r="A125" s="25" t="s">
        <v>348</v>
      </c>
      <c r="B125" s="25" t="s">
        <v>360</v>
      </c>
      <c r="C125" s="26" t="s">
        <v>457</v>
      </c>
      <c r="D125" s="27">
        <f>D126+D136+D142+D145</f>
        <v>2150.61</v>
      </c>
      <c r="E125" s="27">
        <f t="shared" ref="E125:H125" si="38">E126+E136+E142+E145</f>
        <v>10400</v>
      </c>
      <c r="F125" s="27">
        <f t="shared" si="38"/>
        <v>3400</v>
      </c>
      <c r="G125" s="27">
        <f t="shared" si="38"/>
        <v>3400</v>
      </c>
      <c r="H125" s="27">
        <f t="shared" si="38"/>
        <v>3400</v>
      </c>
      <c r="I125" s="70">
        <f>D125/E125</f>
        <v>0.20678942307692308</v>
      </c>
      <c r="J125" s="70">
        <f t="shared" si="19"/>
        <v>0.32692307692307693</v>
      </c>
      <c r="K125" s="70">
        <f t="shared" si="21"/>
        <v>1</v>
      </c>
      <c r="L125" s="34"/>
      <c r="M125" s="35"/>
      <c r="N125" s="35"/>
      <c r="O125" s="35"/>
      <c r="P125" s="35"/>
      <c r="Q125" s="35"/>
      <c r="R125" s="35"/>
      <c r="S125" s="36"/>
      <c r="T125" s="36"/>
      <c r="U125" s="36"/>
      <c r="V125" s="36"/>
      <c r="W125" s="36"/>
    </row>
    <row r="126" spans="1:23" x14ac:dyDescent="0.25">
      <c r="A126" s="14" t="s">
        <v>6</v>
      </c>
      <c r="B126" s="14" t="s">
        <v>80</v>
      </c>
      <c r="C126" s="15" t="s">
        <v>81</v>
      </c>
      <c r="D126" s="16">
        <f t="shared" ref="D126:H126" si="39">D127</f>
        <v>2150.61</v>
      </c>
      <c r="E126" s="16">
        <f>E127</f>
        <v>10000</v>
      </c>
      <c r="F126" s="17">
        <f t="shared" si="39"/>
        <v>3400</v>
      </c>
      <c r="G126" s="17">
        <f t="shared" si="39"/>
        <v>3400</v>
      </c>
      <c r="H126" s="17">
        <f t="shared" si="39"/>
        <v>3400</v>
      </c>
      <c r="I126" s="148">
        <f>D126/E126</f>
        <v>0.215061</v>
      </c>
      <c r="J126" s="148">
        <f t="shared" si="19"/>
        <v>0.34</v>
      </c>
      <c r="K126" s="148">
        <f t="shared" si="21"/>
        <v>1</v>
      </c>
      <c r="L126" s="29"/>
      <c r="M126" s="30"/>
      <c r="N126" s="30"/>
      <c r="O126" s="30"/>
      <c r="P126" s="30"/>
      <c r="Q126" s="30"/>
      <c r="R126" s="30"/>
      <c r="S126" s="31"/>
      <c r="T126" s="31"/>
      <c r="U126" s="31"/>
      <c r="V126" s="31"/>
      <c r="W126" s="31"/>
    </row>
    <row r="127" spans="1:23" x14ac:dyDescent="0.25">
      <c r="A127" s="18" t="s">
        <v>9</v>
      </c>
      <c r="B127" s="19" t="s">
        <v>10</v>
      </c>
      <c r="C127" s="20" t="s">
        <v>11</v>
      </c>
      <c r="D127" s="21">
        <f>SUM(D128:D135)</f>
        <v>2150.61</v>
      </c>
      <c r="E127" s="21">
        <f>SUM(E128:E135)</f>
        <v>10000</v>
      </c>
      <c r="F127" s="21">
        <f>SUM(F128:F135)</f>
        <v>3400</v>
      </c>
      <c r="G127" s="21">
        <f>SUM(G128:G135)</f>
        <v>3400</v>
      </c>
      <c r="H127" s="21">
        <f>SUM(H128:H135)</f>
        <v>3400</v>
      </c>
      <c r="I127" s="71">
        <f>D127/E127</f>
        <v>0.215061</v>
      </c>
      <c r="J127" s="71">
        <f t="shared" si="19"/>
        <v>0.34</v>
      </c>
      <c r="K127" s="71">
        <f t="shared" si="21"/>
        <v>1</v>
      </c>
      <c r="L127" s="29"/>
      <c r="M127" s="30"/>
      <c r="N127" s="30"/>
      <c r="O127" s="30"/>
      <c r="P127" s="30"/>
      <c r="Q127" s="30"/>
      <c r="R127" s="30"/>
      <c r="S127" s="31"/>
      <c r="T127" s="31"/>
      <c r="U127" s="31"/>
      <c r="V127" s="31"/>
      <c r="W127" s="31"/>
    </row>
    <row r="128" spans="1:23" x14ac:dyDescent="0.25">
      <c r="A128" s="1" t="s">
        <v>245</v>
      </c>
      <c r="B128" s="1" t="s">
        <v>246</v>
      </c>
      <c r="C128" s="2" t="s">
        <v>247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67">
        <v>0</v>
      </c>
      <c r="J128" s="36">
        <v>0</v>
      </c>
      <c r="K128" s="36">
        <v>0</v>
      </c>
    </row>
    <row r="129" spans="1:11" x14ac:dyDescent="0.25">
      <c r="A129" s="5" t="s">
        <v>272</v>
      </c>
      <c r="B129" s="1">
        <v>42212</v>
      </c>
      <c r="C129" s="7" t="s">
        <v>451</v>
      </c>
      <c r="D129" s="4">
        <v>0</v>
      </c>
      <c r="E129" s="3">
        <v>0</v>
      </c>
      <c r="F129" s="28">
        <v>400</v>
      </c>
      <c r="G129" s="28">
        <v>400</v>
      </c>
      <c r="H129" s="28">
        <v>400</v>
      </c>
      <c r="I129" s="67">
        <v>0</v>
      </c>
      <c r="J129" s="36">
        <v>0</v>
      </c>
      <c r="K129" s="36">
        <f t="shared" si="21"/>
        <v>1</v>
      </c>
    </row>
    <row r="130" spans="1:11" x14ac:dyDescent="0.25">
      <c r="A130" s="1" t="s">
        <v>251</v>
      </c>
      <c r="B130" s="1" t="s">
        <v>252</v>
      </c>
      <c r="C130" s="2" t="s">
        <v>253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67">
        <v>0</v>
      </c>
      <c r="J130" s="36">
        <v>0</v>
      </c>
      <c r="K130" s="36">
        <v>0</v>
      </c>
    </row>
    <row r="131" spans="1:11" x14ac:dyDescent="0.25">
      <c r="A131" s="1" t="s">
        <v>254</v>
      </c>
      <c r="B131" s="1" t="s">
        <v>255</v>
      </c>
      <c r="C131" s="2" t="s">
        <v>256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67">
        <v>0</v>
      </c>
      <c r="J131" s="36">
        <v>0</v>
      </c>
      <c r="K131" s="36">
        <v>0</v>
      </c>
    </row>
    <row r="132" spans="1:11" x14ac:dyDescent="0.25">
      <c r="A132" s="1" t="s">
        <v>257</v>
      </c>
      <c r="B132" s="1" t="s">
        <v>258</v>
      </c>
      <c r="C132" s="2" t="s">
        <v>259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67">
        <v>0</v>
      </c>
      <c r="J132" s="36">
        <v>0</v>
      </c>
      <c r="K132" s="36">
        <v>0</v>
      </c>
    </row>
    <row r="133" spans="1:11" x14ac:dyDescent="0.25">
      <c r="A133" s="1" t="s">
        <v>260</v>
      </c>
      <c r="B133" s="1" t="s">
        <v>261</v>
      </c>
      <c r="C133" s="2" t="s">
        <v>262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67">
        <v>0</v>
      </c>
      <c r="J133" s="36">
        <v>0</v>
      </c>
      <c r="K133" s="36">
        <v>0</v>
      </c>
    </row>
    <row r="134" spans="1:11" x14ac:dyDescent="0.25">
      <c r="A134" s="1" t="s">
        <v>263</v>
      </c>
      <c r="B134" s="1" t="s">
        <v>264</v>
      </c>
      <c r="C134" s="2" t="s">
        <v>265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67">
        <v>0</v>
      </c>
      <c r="J134" s="36">
        <v>0</v>
      </c>
      <c r="K134" s="36">
        <v>0</v>
      </c>
    </row>
    <row r="135" spans="1:11" x14ac:dyDescent="0.25">
      <c r="A135" s="1" t="s">
        <v>266</v>
      </c>
      <c r="B135" s="1" t="s">
        <v>267</v>
      </c>
      <c r="C135" s="2" t="s">
        <v>268</v>
      </c>
      <c r="D135" s="3">
        <v>2150.61</v>
      </c>
      <c r="E135" s="3">
        <v>10000</v>
      </c>
      <c r="F135" s="3">
        <v>3000</v>
      </c>
      <c r="G135" s="3">
        <v>3000</v>
      </c>
      <c r="H135" s="3">
        <v>3000</v>
      </c>
      <c r="I135" s="67">
        <f>D135/E135</f>
        <v>0.215061</v>
      </c>
      <c r="J135" s="36">
        <f t="shared" si="19"/>
        <v>0.3</v>
      </c>
      <c r="K135" s="36">
        <f t="shared" si="21"/>
        <v>1</v>
      </c>
    </row>
    <row r="136" spans="1:11" x14ac:dyDescent="0.25">
      <c r="A136" s="149" t="s">
        <v>6</v>
      </c>
      <c r="B136" s="149" t="s">
        <v>7</v>
      </c>
      <c r="C136" s="150" t="s">
        <v>8</v>
      </c>
      <c r="D136" s="151">
        <f t="shared" ref="D136:H136" si="40">D137</f>
        <v>0</v>
      </c>
      <c r="E136" s="151">
        <f>E137</f>
        <v>400</v>
      </c>
      <c r="F136" s="151">
        <f t="shared" si="40"/>
        <v>0</v>
      </c>
      <c r="G136" s="151">
        <f t="shared" si="40"/>
        <v>0</v>
      </c>
      <c r="H136" s="151">
        <f t="shared" si="40"/>
        <v>0</v>
      </c>
      <c r="I136" s="148">
        <v>0</v>
      </c>
      <c r="J136" s="148">
        <f t="shared" si="19"/>
        <v>0</v>
      </c>
      <c r="K136" s="148">
        <v>0</v>
      </c>
    </row>
    <row r="137" spans="1:11" x14ac:dyDescent="0.25">
      <c r="A137" s="18" t="s">
        <v>9</v>
      </c>
      <c r="B137" s="18" t="s">
        <v>10</v>
      </c>
      <c r="C137" s="23" t="s">
        <v>11</v>
      </c>
      <c r="D137" s="24">
        <f t="shared" ref="D137" si="41">SUM(D138:D141)</f>
        <v>0</v>
      </c>
      <c r="E137" s="24">
        <f>SUM(E138:E141)</f>
        <v>400</v>
      </c>
      <c r="F137" s="24">
        <f t="shared" ref="F137:H137" si="42">SUM(F138:F141)</f>
        <v>0</v>
      </c>
      <c r="G137" s="24">
        <f t="shared" si="42"/>
        <v>0</v>
      </c>
      <c r="H137" s="24">
        <f t="shared" si="42"/>
        <v>0</v>
      </c>
      <c r="I137" s="71">
        <v>0</v>
      </c>
      <c r="J137" s="71">
        <f t="shared" si="19"/>
        <v>0</v>
      </c>
      <c r="K137" s="71">
        <v>0</v>
      </c>
    </row>
    <row r="138" spans="1:11" x14ac:dyDescent="0.25">
      <c r="A138" s="5" t="s">
        <v>315</v>
      </c>
      <c r="B138" s="1">
        <v>42212</v>
      </c>
      <c r="C138" s="7" t="s">
        <v>316</v>
      </c>
      <c r="D138" s="3">
        <v>0</v>
      </c>
      <c r="E138" s="3">
        <v>400</v>
      </c>
      <c r="F138" s="28">
        <v>0</v>
      </c>
      <c r="G138" s="28">
        <v>0</v>
      </c>
      <c r="H138" s="28">
        <v>0</v>
      </c>
      <c r="I138" s="67">
        <v>0</v>
      </c>
      <c r="J138" s="36">
        <f t="shared" ref="J138" si="43">F138/E138</f>
        <v>0</v>
      </c>
      <c r="K138" s="36">
        <v>0</v>
      </c>
    </row>
    <row r="139" spans="1:11" x14ac:dyDescent="0.25">
      <c r="A139" s="5" t="s">
        <v>317</v>
      </c>
      <c r="B139" s="1">
        <v>42221</v>
      </c>
      <c r="C139" s="7" t="s">
        <v>318</v>
      </c>
      <c r="D139" s="3">
        <v>0</v>
      </c>
      <c r="E139" s="3">
        <v>0</v>
      </c>
      <c r="F139" s="28">
        <v>0</v>
      </c>
      <c r="G139" s="28">
        <v>0</v>
      </c>
      <c r="H139" s="28">
        <v>0</v>
      </c>
      <c r="I139" s="67">
        <v>0</v>
      </c>
      <c r="J139" s="36">
        <v>0</v>
      </c>
      <c r="K139" s="36">
        <v>0</v>
      </c>
    </row>
    <row r="140" spans="1:11" x14ac:dyDescent="0.25">
      <c r="A140" s="5" t="s">
        <v>319</v>
      </c>
      <c r="B140" s="1">
        <v>42222</v>
      </c>
      <c r="C140" s="7" t="s">
        <v>320</v>
      </c>
      <c r="D140" s="3">
        <v>0</v>
      </c>
      <c r="E140" s="3">
        <v>0</v>
      </c>
      <c r="F140" s="28">
        <v>0</v>
      </c>
      <c r="G140" s="28">
        <v>0</v>
      </c>
      <c r="H140" s="28">
        <v>0</v>
      </c>
      <c r="I140" s="67">
        <v>0</v>
      </c>
      <c r="J140" s="36">
        <v>0</v>
      </c>
      <c r="K140" s="36">
        <v>0</v>
      </c>
    </row>
    <row r="141" spans="1:11" x14ac:dyDescent="0.25">
      <c r="A141" s="5" t="s">
        <v>321</v>
      </c>
      <c r="B141" s="1">
        <v>42231</v>
      </c>
      <c r="C141" s="7" t="s">
        <v>361</v>
      </c>
      <c r="D141" s="3">
        <v>0</v>
      </c>
      <c r="E141" s="3">
        <v>0</v>
      </c>
      <c r="F141" s="28">
        <v>0</v>
      </c>
      <c r="G141" s="28">
        <v>0</v>
      </c>
      <c r="H141" s="28">
        <v>0</v>
      </c>
      <c r="I141" s="67">
        <v>0</v>
      </c>
      <c r="J141" s="36">
        <v>0</v>
      </c>
      <c r="K141" s="36">
        <v>0</v>
      </c>
    </row>
    <row r="142" spans="1:11" x14ac:dyDescent="0.25">
      <c r="A142" s="149" t="s">
        <v>6</v>
      </c>
      <c r="B142" s="14" t="s">
        <v>30</v>
      </c>
      <c r="C142" s="15" t="s">
        <v>362</v>
      </c>
      <c r="D142" s="151">
        <v>0</v>
      </c>
      <c r="E142" s="151">
        <f>E143</f>
        <v>0</v>
      </c>
      <c r="F142" s="17">
        <f t="shared" ref="D142:H143" si="44">F143</f>
        <v>0</v>
      </c>
      <c r="G142" s="17">
        <f t="shared" si="44"/>
        <v>0</v>
      </c>
      <c r="H142" s="17">
        <f t="shared" si="44"/>
        <v>0</v>
      </c>
      <c r="I142" s="148">
        <v>0</v>
      </c>
      <c r="J142" s="148">
        <v>0</v>
      </c>
      <c r="K142" s="148">
        <v>0</v>
      </c>
    </row>
    <row r="143" spans="1:11" x14ac:dyDescent="0.25">
      <c r="A143" s="18" t="s">
        <v>9</v>
      </c>
      <c r="B143" s="18" t="s">
        <v>10</v>
      </c>
      <c r="C143" s="23" t="s">
        <v>11</v>
      </c>
      <c r="D143" s="24">
        <f t="shared" si="44"/>
        <v>0</v>
      </c>
      <c r="E143" s="24">
        <f>E144</f>
        <v>0</v>
      </c>
      <c r="F143" s="22">
        <f t="shared" si="44"/>
        <v>0</v>
      </c>
      <c r="G143" s="22">
        <f t="shared" si="44"/>
        <v>0</v>
      </c>
      <c r="H143" s="22">
        <f t="shared" si="44"/>
        <v>0</v>
      </c>
      <c r="I143" s="71">
        <v>0</v>
      </c>
      <c r="J143" s="71">
        <v>0</v>
      </c>
      <c r="K143" s="71">
        <v>0</v>
      </c>
    </row>
    <row r="144" spans="1:11" x14ac:dyDescent="0.25">
      <c r="A144" s="5" t="s">
        <v>324</v>
      </c>
      <c r="B144" s="1">
        <v>42212</v>
      </c>
      <c r="C144" s="7" t="s">
        <v>473</v>
      </c>
      <c r="D144" s="3">
        <v>0</v>
      </c>
      <c r="E144" s="3">
        <v>0</v>
      </c>
      <c r="F144" s="28">
        <v>0</v>
      </c>
      <c r="G144" s="28">
        <v>0</v>
      </c>
      <c r="H144" s="28">
        <v>0</v>
      </c>
      <c r="I144" s="67">
        <v>0</v>
      </c>
      <c r="J144" s="36">
        <v>0</v>
      </c>
      <c r="K144" s="36">
        <v>0</v>
      </c>
    </row>
    <row r="145" spans="1:11" ht="16.5" customHeight="1" x14ac:dyDescent="0.25">
      <c r="A145" s="149" t="s">
        <v>6</v>
      </c>
      <c r="B145" s="149" t="s">
        <v>61</v>
      </c>
      <c r="C145" s="150" t="s">
        <v>62</v>
      </c>
      <c r="D145" s="151">
        <v>0</v>
      </c>
      <c r="E145" s="151">
        <f>E146</f>
        <v>0</v>
      </c>
      <c r="F145" s="17">
        <f t="shared" ref="D145:H146" si="45">F146</f>
        <v>0</v>
      </c>
      <c r="G145" s="17">
        <f t="shared" si="45"/>
        <v>0</v>
      </c>
      <c r="H145" s="17">
        <f t="shared" si="45"/>
        <v>0</v>
      </c>
      <c r="I145" s="148">
        <v>0</v>
      </c>
      <c r="J145" s="148">
        <v>0</v>
      </c>
      <c r="K145" s="148">
        <v>0</v>
      </c>
    </row>
    <row r="146" spans="1:11" x14ac:dyDescent="0.25">
      <c r="A146" s="18" t="s">
        <v>9</v>
      </c>
      <c r="B146" s="18" t="s">
        <v>10</v>
      </c>
      <c r="C146" s="23" t="s">
        <v>11</v>
      </c>
      <c r="D146" s="24">
        <f t="shared" si="45"/>
        <v>0</v>
      </c>
      <c r="E146" s="24">
        <f>E147</f>
        <v>0</v>
      </c>
      <c r="F146" s="22">
        <f t="shared" si="45"/>
        <v>0</v>
      </c>
      <c r="G146" s="22">
        <f t="shared" si="45"/>
        <v>0</v>
      </c>
      <c r="H146" s="22">
        <f t="shared" si="45"/>
        <v>0</v>
      </c>
      <c r="I146" s="71">
        <v>0</v>
      </c>
      <c r="J146" s="71">
        <v>0</v>
      </c>
      <c r="K146" s="71">
        <v>0</v>
      </c>
    </row>
    <row r="147" spans="1:11" ht="24" x14ac:dyDescent="0.25">
      <c r="A147" s="1" t="s">
        <v>334</v>
      </c>
      <c r="B147" s="1" t="s">
        <v>258</v>
      </c>
      <c r="C147" s="2" t="s">
        <v>335</v>
      </c>
      <c r="D147" s="3">
        <v>0</v>
      </c>
      <c r="E147" s="3">
        <v>0</v>
      </c>
      <c r="F147" s="28">
        <v>0</v>
      </c>
      <c r="G147" s="28">
        <v>0</v>
      </c>
      <c r="H147" s="28">
        <v>0</v>
      </c>
      <c r="I147" s="67">
        <v>0</v>
      </c>
      <c r="J147" s="36">
        <v>0</v>
      </c>
      <c r="K147" s="36">
        <v>0</v>
      </c>
    </row>
    <row r="148" spans="1:11" ht="24" x14ac:dyDescent="0.25">
      <c r="A148" s="25" t="s">
        <v>348</v>
      </c>
      <c r="B148" s="25" t="s">
        <v>363</v>
      </c>
      <c r="C148" s="26" t="s">
        <v>364</v>
      </c>
      <c r="D148" s="27">
        <f>D149+D153</f>
        <v>0</v>
      </c>
      <c r="E148" s="27">
        <f t="shared" ref="E148:H148" si="46">E149+E153</f>
        <v>0</v>
      </c>
      <c r="F148" s="27">
        <f t="shared" si="46"/>
        <v>0</v>
      </c>
      <c r="G148" s="27">
        <f t="shared" si="46"/>
        <v>0</v>
      </c>
      <c r="H148" s="27">
        <f t="shared" si="46"/>
        <v>0</v>
      </c>
      <c r="I148" s="70">
        <v>0</v>
      </c>
      <c r="J148" s="70">
        <v>0</v>
      </c>
      <c r="K148" s="70">
        <v>0</v>
      </c>
    </row>
    <row r="149" spans="1:11" x14ac:dyDescent="0.25">
      <c r="A149" s="14" t="s">
        <v>6</v>
      </c>
      <c r="B149" s="14" t="s">
        <v>80</v>
      </c>
      <c r="C149" s="15" t="s">
        <v>81</v>
      </c>
      <c r="D149" s="16">
        <f t="shared" ref="D149:H149" si="47">D150</f>
        <v>0</v>
      </c>
      <c r="E149" s="16">
        <f>E150</f>
        <v>0</v>
      </c>
      <c r="F149" s="16">
        <f t="shared" si="47"/>
        <v>0</v>
      </c>
      <c r="G149" s="16">
        <f t="shared" si="47"/>
        <v>0</v>
      </c>
      <c r="H149" s="16">
        <f t="shared" si="47"/>
        <v>0</v>
      </c>
      <c r="I149" s="148">
        <v>0</v>
      </c>
      <c r="J149" s="148">
        <v>0</v>
      </c>
      <c r="K149" s="148">
        <v>0</v>
      </c>
    </row>
    <row r="150" spans="1:11" x14ac:dyDescent="0.25">
      <c r="A150" s="18" t="s">
        <v>9</v>
      </c>
      <c r="B150" s="19" t="s">
        <v>10</v>
      </c>
      <c r="C150" s="20" t="s">
        <v>11</v>
      </c>
      <c r="D150" s="21">
        <f t="shared" ref="D150" si="48">D151+D152</f>
        <v>0</v>
      </c>
      <c r="E150" s="21">
        <f>E151+E152</f>
        <v>0</v>
      </c>
      <c r="F150" s="21">
        <f t="shared" ref="F150:G150" si="49">F151+F152</f>
        <v>0</v>
      </c>
      <c r="G150" s="21">
        <f t="shared" si="49"/>
        <v>0</v>
      </c>
      <c r="H150" s="21">
        <f>SUM(H151:H156)</f>
        <v>0</v>
      </c>
      <c r="I150" s="71">
        <v>0</v>
      </c>
      <c r="J150" s="71">
        <v>0</v>
      </c>
      <c r="K150" s="71">
        <v>0</v>
      </c>
    </row>
    <row r="151" spans="1:11" x14ac:dyDescent="0.25">
      <c r="A151" s="1" t="s">
        <v>248</v>
      </c>
      <c r="B151" s="1" t="s">
        <v>249</v>
      </c>
      <c r="C151" s="2" t="s">
        <v>250</v>
      </c>
      <c r="D151" s="3">
        <v>0</v>
      </c>
      <c r="E151" s="3">
        <v>0</v>
      </c>
      <c r="F151" s="28">
        <v>0</v>
      </c>
      <c r="G151" s="28">
        <v>0</v>
      </c>
      <c r="H151" s="28">
        <v>0</v>
      </c>
      <c r="I151" s="67">
        <v>0</v>
      </c>
      <c r="J151" s="36">
        <v>0</v>
      </c>
      <c r="K151" s="36">
        <v>0</v>
      </c>
    </row>
    <row r="152" spans="1:11" x14ac:dyDescent="0.25">
      <c r="A152" s="1" t="s">
        <v>269</v>
      </c>
      <c r="B152" s="1" t="s">
        <v>270</v>
      </c>
      <c r="C152" s="2" t="s">
        <v>271</v>
      </c>
      <c r="D152" s="3">
        <v>0</v>
      </c>
      <c r="E152" s="3">
        <v>0</v>
      </c>
      <c r="F152" s="28">
        <v>0</v>
      </c>
      <c r="G152" s="28">
        <v>0</v>
      </c>
      <c r="H152" s="28">
        <v>0</v>
      </c>
      <c r="I152" s="67">
        <v>0</v>
      </c>
      <c r="J152" s="36">
        <v>0</v>
      </c>
      <c r="K152" s="36">
        <v>0</v>
      </c>
    </row>
    <row r="153" spans="1:11" x14ac:dyDescent="0.25">
      <c r="A153" s="149" t="s">
        <v>6</v>
      </c>
      <c r="B153" s="149" t="s">
        <v>7</v>
      </c>
      <c r="C153" s="150" t="s">
        <v>8</v>
      </c>
      <c r="D153" s="151">
        <f t="shared" ref="D153:H153" si="50">D154</f>
        <v>0</v>
      </c>
      <c r="E153" s="151">
        <f>E154</f>
        <v>0</v>
      </c>
      <c r="F153" s="151">
        <f t="shared" si="50"/>
        <v>0</v>
      </c>
      <c r="G153" s="151">
        <f t="shared" si="50"/>
        <v>0</v>
      </c>
      <c r="H153" s="151">
        <f t="shared" si="50"/>
        <v>0</v>
      </c>
      <c r="I153" s="148">
        <v>0</v>
      </c>
      <c r="J153" s="148">
        <v>0</v>
      </c>
      <c r="K153" s="148">
        <v>0</v>
      </c>
    </row>
    <row r="154" spans="1:11" x14ac:dyDescent="0.25">
      <c r="A154" s="18" t="s">
        <v>9</v>
      </c>
      <c r="B154" s="18" t="s">
        <v>10</v>
      </c>
      <c r="C154" s="23" t="s">
        <v>11</v>
      </c>
      <c r="D154" s="24">
        <f t="shared" ref="D154" si="51">D155+D156</f>
        <v>0</v>
      </c>
      <c r="E154" s="24">
        <f>E155+E156</f>
        <v>0</v>
      </c>
      <c r="F154" s="24">
        <f t="shared" ref="F154:H154" si="52">F155+F156</f>
        <v>0</v>
      </c>
      <c r="G154" s="24">
        <f t="shared" si="52"/>
        <v>0</v>
      </c>
      <c r="H154" s="24">
        <f t="shared" si="52"/>
        <v>0</v>
      </c>
      <c r="I154" s="71">
        <v>0</v>
      </c>
      <c r="J154" s="71">
        <v>0</v>
      </c>
      <c r="K154" s="71">
        <v>0</v>
      </c>
    </row>
    <row r="155" spans="1:11" x14ac:dyDescent="0.25">
      <c r="A155" s="32" t="s">
        <v>313</v>
      </c>
      <c r="B155" s="33">
        <v>42211</v>
      </c>
      <c r="C155" s="7" t="s">
        <v>314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67">
        <v>0</v>
      </c>
      <c r="J155" s="36">
        <v>0</v>
      </c>
      <c r="K155" s="36">
        <v>0</v>
      </c>
    </row>
    <row r="156" spans="1:11" ht="15.75" thickBot="1" x14ac:dyDescent="0.3">
      <c r="A156" s="72" t="s">
        <v>322</v>
      </c>
      <c r="B156" s="73">
        <v>42621</v>
      </c>
      <c r="C156" s="74" t="s">
        <v>323</v>
      </c>
      <c r="D156" s="75">
        <v>0</v>
      </c>
      <c r="E156" s="75">
        <v>0</v>
      </c>
      <c r="F156" s="76">
        <v>0</v>
      </c>
      <c r="G156" s="76">
        <v>0</v>
      </c>
      <c r="H156" s="76">
        <v>0</v>
      </c>
      <c r="I156" s="77">
        <v>0</v>
      </c>
      <c r="J156" s="147">
        <v>0</v>
      </c>
      <c r="K156" s="147">
        <v>0</v>
      </c>
    </row>
  </sheetData>
  <mergeCells count="5">
    <mergeCell ref="I7:K7"/>
    <mergeCell ref="A1:C1"/>
    <mergeCell ref="A2:D2"/>
    <mergeCell ref="A3:B3"/>
    <mergeCell ref="A5:K5"/>
  </mergeCells>
  <pageMargins left="0.7" right="0.7" top="0.75" bottom="0.75" header="0.3" footer="0.3"/>
  <pageSetup paperSize="9" scale="62" fitToHeight="0" orientation="portrait" horizontalDpi="4294967294" verticalDpi="4294967294" r:id="rId1"/>
  <ignoredErrors>
    <ignoredError sqref="B14:B128 B129:B135 B136:B147 B148:B156" numberStoredAsText="1"/>
    <ignoredError sqref="D10:E10 F10:H10" formula="1"/>
    <ignoredError sqref="D137 D29: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DIO</vt:lpstr>
      <vt:lpstr>RAČUN PRIHODA I RASHODA</vt:lpstr>
      <vt:lpstr>POSEBNI DIO PRIHODI</vt:lpstr>
      <vt:lpstr>POSEBNI DIO RASHODI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2025-10-23T10:39:18Z</cp:lastPrinted>
  <dcterms:created xsi:type="dcterms:W3CDTF">2025-10-20T10:08:36Z</dcterms:created>
  <dcterms:modified xsi:type="dcterms:W3CDTF">2025-12-09T10:42:50Z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